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7220" windowHeight="662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1" i="1"/>
  <c r="V41" s="1"/>
  <c r="N40"/>
  <c r="G40"/>
  <c r="I40" s="1"/>
  <c r="F40"/>
  <c r="D40"/>
  <c r="N39"/>
  <c r="G39"/>
  <c r="I39" s="1"/>
  <c r="F39"/>
  <c r="D39"/>
  <c r="U37"/>
  <c r="U35"/>
  <c r="P35"/>
  <c r="N35"/>
  <c r="L35"/>
  <c r="I35"/>
  <c r="J34"/>
  <c r="H34"/>
  <c r="G34"/>
  <c r="I34" s="1"/>
  <c r="F34"/>
  <c r="F37" s="1"/>
  <c r="D34"/>
  <c r="D37" s="1"/>
  <c r="H31"/>
  <c r="H30"/>
  <c r="H29"/>
  <c r="H28"/>
  <c r="N26"/>
  <c r="H26"/>
  <c r="N25"/>
  <c r="H25"/>
  <c r="N23"/>
  <c r="L23"/>
  <c r="I23"/>
  <c r="H23"/>
  <c r="N22"/>
  <c r="L22"/>
  <c r="I22"/>
  <c r="H22"/>
  <c r="U21"/>
  <c r="H21"/>
  <c r="U20"/>
  <c r="H20"/>
  <c r="U19"/>
  <c r="H19"/>
  <c r="U18"/>
  <c r="N18"/>
  <c r="H18"/>
  <c r="P15"/>
  <c r="U15"/>
  <c r="N15"/>
  <c r="M15"/>
  <c r="M34" s="1"/>
  <c r="L15"/>
  <c r="I15"/>
  <c r="H15"/>
  <c r="U14"/>
  <c r="N14"/>
  <c r="L14"/>
  <c r="I14"/>
  <c r="H14"/>
  <c r="I13"/>
  <c r="H13"/>
  <c r="U12"/>
  <c r="N12"/>
  <c r="L12"/>
  <c r="I12"/>
  <c r="H12"/>
  <c r="U10"/>
  <c r="N10"/>
  <c r="L10"/>
  <c r="I10"/>
  <c r="H10"/>
  <c r="U9"/>
  <c r="N9"/>
  <c r="L9"/>
  <c r="I9"/>
  <c r="H9"/>
  <c r="N8"/>
  <c r="L8"/>
  <c r="I8"/>
  <c r="H8"/>
  <c r="U34" l="1"/>
  <c r="R34"/>
  <c r="P34"/>
  <c r="M36"/>
  <c r="N36" s="1"/>
  <c r="N34"/>
  <c r="X41"/>
  <c r="W41"/>
  <c r="S42" s="1"/>
  <c r="R22"/>
  <c r="P8"/>
  <c r="R8"/>
  <c r="P9"/>
  <c r="R9"/>
  <c r="P10"/>
  <c r="R10"/>
  <c r="P12"/>
  <c r="R12"/>
  <c r="P14"/>
  <c r="R14"/>
  <c r="Q15"/>
  <c r="R18"/>
  <c r="Q22"/>
  <c r="U22"/>
  <c r="Q23"/>
  <c r="U23"/>
  <c r="L34"/>
  <c r="D36"/>
  <c r="G36"/>
  <c r="I36" s="1"/>
  <c r="J36"/>
  <c r="G37"/>
  <c r="U8"/>
  <c r="Q12"/>
  <c r="Q14"/>
  <c r="Q18"/>
  <c r="P22"/>
  <c r="P23"/>
  <c r="Q35"/>
  <c r="V35"/>
  <c r="F36"/>
  <c r="V39" l="1"/>
  <c r="X35"/>
  <c r="X39" s="1"/>
  <c r="S12"/>
  <c r="T12"/>
  <c r="S9"/>
  <c r="T9"/>
  <c r="S8"/>
  <c r="T8"/>
  <c r="L36"/>
  <c r="J40"/>
  <c r="Y41"/>
  <c r="S43" s="1"/>
  <c r="R39"/>
  <c r="P39"/>
  <c r="R15"/>
  <c r="T35"/>
  <c r="S35"/>
  <c r="S14"/>
  <c r="T14"/>
  <c r="S10"/>
  <c r="T10"/>
  <c r="T23"/>
  <c r="S23"/>
  <c r="T22"/>
  <c r="S22"/>
  <c r="T15"/>
  <c r="S15"/>
  <c r="U36"/>
  <c r="P36"/>
  <c r="R23"/>
  <c r="O45" l="1"/>
  <c r="P40"/>
  <c r="L40"/>
  <c r="J45"/>
  <c r="J39"/>
  <c r="S34"/>
  <c r="Q39"/>
  <c r="Q36"/>
  <c r="T34"/>
  <c r="Z35"/>
  <c r="S36" l="1"/>
  <c r="T36"/>
  <c r="Z39"/>
  <c r="Z41" s="1"/>
  <c r="T39"/>
  <c r="S39"/>
  <c r="K39"/>
  <c r="K26"/>
  <c r="K23"/>
  <c r="K22"/>
  <c r="K21"/>
  <c r="K19"/>
  <c r="L39"/>
  <c r="K31"/>
  <c r="K30"/>
  <c r="K29"/>
  <c r="K28"/>
  <c r="K25"/>
  <c r="K20"/>
  <c r="K18"/>
  <c r="K15"/>
  <c r="K14"/>
  <c r="K12"/>
  <c r="K10"/>
  <c r="K9"/>
  <c r="K8"/>
  <c r="K34"/>
  <c r="U39"/>
  <c r="AB41" l="1"/>
  <c r="AA41"/>
  <c r="S44" s="1"/>
  <c r="S41"/>
  <c r="Q45"/>
  <c r="T41"/>
</calcChain>
</file>

<file path=xl/sharedStrings.xml><?xml version="1.0" encoding="utf-8"?>
<sst xmlns="http://schemas.openxmlformats.org/spreadsheetml/2006/main" count="109" uniqueCount="106">
  <si>
    <t>Таблица N Т1</t>
  </si>
  <si>
    <t>Калькуляция расходов, связанных с производством, передачей  и сбытом тепловой энергии, 
ООО "Коммунальщик" (Козловский район) , на 2012 год</t>
  </si>
  <si>
    <t>тыс.руб.</t>
  </si>
  <si>
    <t xml:space="preserve">№№ п.п. </t>
  </si>
  <si>
    <t xml:space="preserve">Калькуляционные статьи затрат    </t>
  </si>
  <si>
    <t>Расчет теплоснабжающей организации</t>
  </si>
  <si>
    <t>администрация</t>
  </si>
  <si>
    <t>Расчет Госслужбы</t>
  </si>
  <si>
    <t xml:space="preserve"> 2010 год</t>
  </si>
  <si>
    <t>Базовый период- 2011 год</t>
  </si>
  <si>
    <t>Уд.
вес</t>
  </si>
  <si>
    <t xml:space="preserve">При-рост 
к 
тарифу 2010 г. 
</t>
  </si>
  <si>
    <t>Период
регулиро-вания - 2012 год</t>
  </si>
  <si>
    <t xml:space="preserve">Прирост
к 
тарифу 2011 г.
</t>
  </si>
  <si>
    <t>2012 г</t>
  </si>
  <si>
    <t xml:space="preserve">Прирост
к 
тарифу
2011г.
</t>
  </si>
  <si>
    <t>Период
регули-
рования - 2012 год
(без НДС)</t>
  </si>
  <si>
    <t>Прирост к
 тарифу
 2011 г.</t>
  </si>
  <si>
    <t>Период
регули-
рования - 2012 год
(с учетом НДС)</t>
  </si>
  <si>
    <t>Уд.
вес,
%</t>
  </si>
  <si>
    <t>Прирост к
 тарифу
 предыду-щего периода,
%</t>
  </si>
  <si>
    <t>Прирост к
 тарифу
 2012 г. без НДС,
%</t>
  </si>
  <si>
    <t>Откло-
нение</t>
  </si>
  <si>
    <t>в том числе</t>
  </si>
  <si>
    <t>Средне-
годовой 
индекс
роста</t>
  </si>
  <si>
    <t>Предус-мотре-но в тарифе</t>
  </si>
  <si>
    <t>Факт</t>
  </si>
  <si>
    <t>Факт 9 месяцев</t>
  </si>
  <si>
    <t>Оценка  за год</t>
  </si>
  <si>
    <t>с 1.01.2012 
по 30.06.2012</t>
  </si>
  <si>
    <t>Прирост 
к тарифу 2011 г.</t>
  </si>
  <si>
    <t>с 1.07.2012 
по 31.08.2012</t>
  </si>
  <si>
    <t>Прирост 
к тарифу с 1.01.2011 г.</t>
  </si>
  <si>
    <t>с 1.09.2012 
по 31.12.2012</t>
  </si>
  <si>
    <t>Прирост 
к тарифу 1.07.2011 г.</t>
  </si>
  <si>
    <t>1.</t>
  </si>
  <si>
    <t>Топливо на технологические цели</t>
  </si>
  <si>
    <t>2.</t>
  </si>
  <si>
    <t>Вода на технологические цели</t>
  </si>
  <si>
    <t>3.</t>
  </si>
  <si>
    <t>Электрическая энергия на технологические нужды</t>
  </si>
  <si>
    <t>4.</t>
  </si>
  <si>
    <t>Покупная тепловая  энергия</t>
  </si>
  <si>
    <t>5.</t>
  </si>
  <si>
    <t>Основная оплата  труда производственных рабочих</t>
  </si>
  <si>
    <t>6.</t>
  </si>
  <si>
    <t>Дополнительная оплата труда производственных рабочих</t>
  </si>
  <si>
    <t>7.</t>
  </si>
  <si>
    <t>Отчисления на  соц.  нужды  с  оплаты производственных рабочих</t>
  </si>
  <si>
    <t>8.</t>
  </si>
  <si>
    <t>Расходы по содержанию и  эксплуатации оборудования, в том числе:</t>
  </si>
  <si>
    <t>8.1</t>
  </si>
  <si>
    <t>амортизация  производственного оборудования</t>
  </si>
  <si>
    <t>8.2</t>
  </si>
  <si>
    <t>отчисления в ремонтный фонд</t>
  </si>
  <si>
    <t>8.3</t>
  </si>
  <si>
    <t>другие  расходы   по     содержанию и эксплуатации оборудования</t>
  </si>
  <si>
    <t>9.</t>
  </si>
  <si>
    <t>Расходы по подготовке и освоению производства (пусковые работы)(ремонт и техобслуживание),в т.ч.</t>
  </si>
  <si>
    <t>9.1.</t>
  </si>
  <si>
    <t>текущий ремонт</t>
  </si>
  <si>
    <t>9.2.</t>
  </si>
  <si>
    <t>капитальный ремонт</t>
  </si>
  <si>
    <t>10.</t>
  </si>
  <si>
    <t>Цеховые расходы</t>
  </si>
  <si>
    <t>11.</t>
  </si>
  <si>
    <t>Общехозяйственные расходы,  всего том числе:</t>
  </si>
  <si>
    <t>Целевые средства на НИОКР</t>
  </si>
  <si>
    <t>11.1.</t>
  </si>
  <si>
    <t>Средства на страхование</t>
  </si>
  <si>
    <t>11.2</t>
  </si>
  <si>
    <t>Плата за предельно допустимые выбросы (сбросы) 
загрязняющих веществ</t>
  </si>
  <si>
    <t>11.3</t>
  </si>
  <si>
    <t>Отчисления в ремонтный фонд в  случае его формирования</t>
  </si>
  <si>
    <t>11.4</t>
  </si>
  <si>
    <t>Непроизводственные расходы (налоги и другие обязательные платежи и  сборы), всего, в т.ч.:</t>
  </si>
  <si>
    <t>- единый налог.</t>
  </si>
  <si>
    <t>11.5</t>
  </si>
  <si>
    <t>Другие    затраты,       относимые на себестоимость продукции всего, в том числе:</t>
  </si>
  <si>
    <t>11.5.1</t>
  </si>
  <si>
    <t>Арендная плата</t>
  </si>
  <si>
    <t>Недополученный по независящим причинам доход</t>
  </si>
  <si>
    <t>13.</t>
  </si>
  <si>
    <t>Избыток   средств,  полученнный в предыдущем периоде регулирования</t>
  </si>
  <si>
    <t>14.</t>
  </si>
  <si>
    <t>Итого производственные расходы</t>
  </si>
  <si>
    <t>15.</t>
  </si>
  <si>
    <t>Полезный     отпуск     теплоэнергии, тыс.Гкал</t>
  </si>
  <si>
    <t>16.</t>
  </si>
  <si>
    <t>Себестоимость 1 Гкал, руб/Гкал</t>
  </si>
  <si>
    <t>17.</t>
  </si>
  <si>
    <t>Прибыль</t>
  </si>
  <si>
    <t>18.</t>
  </si>
  <si>
    <t>Рентабельность , в %</t>
  </si>
  <si>
    <t>19.</t>
  </si>
  <si>
    <t>Необходимая валовая выручка</t>
  </si>
  <si>
    <t>20.</t>
  </si>
  <si>
    <t>Средний тариф, руб./Гкал без НДС</t>
  </si>
  <si>
    <t>Средний тариф, руб./Гкал без дополн. предъявл. НДС</t>
  </si>
  <si>
    <t>Средний тариф, руб./Гкал без дополн. предъявл. НДС
с 01.01.2012г.</t>
  </si>
  <si>
    <t>Средний тариф, руб./Гкал без дополн. предъявл. НДС
с 01.07.2012г.</t>
  </si>
  <si>
    <t>Средний тариф, руб./Гкал без дополн. предъявл. НДС
с 01.09.2012г.</t>
  </si>
  <si>
    <t>21.</t>
  </si>
  <si>
    <t>НВВ расчетная</t>
  </si>
  <si>
    <t>22.</t>
  </si>
  <si>
    <t>Средняя заработная плата производственных рабочих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</si>
</sst>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66" formatCode="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18"/>
      <name val="Times New Roman"/>
      <family val="1"/>
    </font>
    <font>
      <b/>
      <sz val="13"/>
      <name val="Times New Roman"/>
      <family val="1"/>
    </font>
    <font>
      <b/>
      <sz val="13"/>
      <name val="Arial Cyr"/>
      <charset val="204"/>
    </font>
    <font>
      <sz val="12"/>
      <name val="Times New Roman"/>
      <family val="1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8"/>
      <name val="Arial Cyr"/>
      <family val="2"/>
      <charset val="204"/>
    </font>
    <font>
      <sz val="9.5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.5"/>
      <name val="Arial Cyr"/>
      <charset val="204"/>
    </font>
    <font>
      <b/>
      <sz val="10"/>
      <color indexed="62"/>
      <name val="Times New Roman"/>
      <family val="1"/>
      <charset val="204"/>
    </font>
    <font>
      <sz val="10"/>
      <name val="Helv"/>
    </font>
    <font>
      <sz val="10"/>
      <color indexed="6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Helv"/>
    </font>
    <font>
      <sz val="10"/>
      <name val="Times New Roman"/>
      <family val="1"/>
    </font>
    <font>
      <sz val="10"/>
      <color theme="1"/>
      <name val="Arial Cyr"/>
      <charset val="204"/>
    </font>
    <font>
      <b/>
      <sz val="9"/>
      <color rgb="FF00B0F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7" fillId="0" borderId="0" xfId="2" applyFont="1" applyBorder="1" applyAlignment="1" applyProtection="1">
      <alignment horizontal="right"/>
    </xf>
    <xf numFmtId="0" fontId="8" fillId="0" borderId="0" xfId="2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2" applyFont="1" applyBorder="1" applyAlignment="1" applyProtection="1">
      <alignment horizontal="righ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0" fontId="0" fillId="0" borderId="2" xfId="0" applyBorder="1"/>
    <xf numFmtId="9" fontId="0" fillId="0" borderId="2" xfId="0" applyNumberFormat="1" applyBorder="1"/>
    <xf numFmtId="9" fontId="0" fillId="0" borderId="2" xfId="1" applyFont="1" applyFill="1" applyBorder="1"/>
    <xf numFmtId="2" fontId="0" fillId="0" borderId="2" xfId="0" applyNumberFormat="1" applyBorder="1"/>
    <xf numFmtId="0" fontId="18" fillId="2" borderId="2" xfId="0" applyFont="1" applyFill="1" applyBorder="1" applyAlignment="1">
      <alignment horizontal="center"/>
    </xf>
    <xf numFmtId="9" fontId="0" fillId="2" borderId="2" xfId="1" applyFont="1" applyFill="1" applyBorder="1"/>
    <xf numFmtId="9" fontId="0" fillId="0" borderId="2" xfId="1" applyFont="1" applyBorder="1"/>
    <xf numFmtId="0" fontId="19" fillId="0" borderId="2" xfId="0" applyFont="1" applyBorder="1"/>
    <xf numFmtId="49" fontId="17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vertical="top" wrapText="1"/>
    </xf>
    <xf numFmtId="16" fontId="16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0" fontId="18" fillId="2" borderId="2" xfId="0" applyFont="1" applyFill="1" applyBorder="1"/>
    <xf numFmtId="49" fontId="20" fillId="0" borderId="2" xfId="0" applyNumberFormat="1" applyFont="1" applyBorder="1" applyAlignment="1">
      <alignment vertical="top" wrapText="1"/>
    </xf>
    <xf numFmtId="2" fontId="21" fillId="2" borderId="2" xfId="0" applyNumberFormat="1" applyFont="1" applyFill="1" applyBorder="1"/>
    <xf numFmtId="165" fontId="0" fillId="0" borderId="2" xfId="0" applyNumberFormat="1" applyBorder="1"/>
    <xf numFmtId="0" fontId="22" fillId="2" borderId="2" xfId="0" applyFont="1" applyFill="1" applyBorder="1"/>
    <xf numFmtId="165" fontId="19" fillId="0" borderId="2" xfId="0" applyNumberFormat="1" applyFont="1" applyBorder="1"/>
    <xf numFmtId="2" fontId="23" fillId="2" borderId="2" xfId="0" applyNumberFormat="1" applyFont="1" applyFill="1" applyBorder="1"/>
    <xf numFmtId="2" fontId="19" fillId="0" borderId="2" xfId="0" applyNumberFormat="1" applyFont="1" applyBorder="1"/>
    <xf numFmtId="166" fontId="0" fillId="0" borderId="2" xfId="0" applyNumberFormat="1" applyBorder="1"/>
    <xf numFmtId="2" fontId="18" fillId="2" borderId="2" xfId="0" applyNumberFormat="1" applyFont="1" applyFill="1" applyBorder="1"/>
    <xf numFmtId="9" fontId="18" fillId="2" borderId="2" xfId="1" applyFont="1" applyFill="1" applyBorder="1"/>
    <xf numFmtId="164" fontId="0" fillId="0" borderId="2" xfId="1" applyNumberFormat="1" applyFont="1" applyBorder="1"/>
    <xf numFmtId="2" fontId="24" fillId="2" borderId="2" xfId="0" applyNumberFormat="1" applyFont="1" applyFill="1" applyBorder="1"/>
    <xf numFmtId="0" fontId="25" fillId="0" borderId="2" xfId="0" applyFont="1" applyBorder="1" applyAlignment="1">
      <alignment horizontal="center"/>
    </xf>
    <xf numFmtId="2" fontId="24" fillId="0" borderId="2" xfId="0" applyNumberFormat="1" applyFont="1" applyBorder="1"/>
    <xf numFmtId="9" fontId="24" fillId="0" borderId="2" xfId="0" applyNumberFormat="1" applyFont="1" applyBorder="1"/>
    <xf numFmtId="9" fontId="24" fillId="0" borderId="2" xfId="1" applyFont="1" applyFill="1" applyBorder="1"/>
    <xf numFmtId="2" fontId="26" fillId="2" borderId="2" xfId="0" applyNumberFormat="1" applyFont="1" applyFill="1" applyBorder="1"/>
    <xf numFmtId="9" fontId="24" fillId="2" borderId="2" xfId="1" applyFont="1" applyFill="1" applyBorder="1"/>
    <xf numFmtId="0" fontId="24" fillId="0" borderId="2" xfId="0" applyFont="1" applyBorder="1"/>
    <xf numFmtId="0" fontId="24" fillId="0" borderId="0" xfId="0" applyFont="1"/>
    <xf numFmtId="9" fontId="24" fillId="0" borderId="2" xfId="1" applyFont="1" applyBorder="1"/>
    <xf numFmtId="164" fontId="24" fillId="0" borderId="2" xfId="1" applyNumberFormat="1" applyFont="1" applyBorder="1"/>
    <xf numFmtId="0" fontId="8" fillId="0" borderId="2" xfId="0" applyFont="1" applyBorder="1" applyAlignment="1">
      <alignment horizontal="center"/>
    </xf>
    <xf numFmtId="0" fontId="18" fillId="0" borderId="2" xfId="0" applyFont="1" applyFill="1" applyBorder="1"/>
    <xf numFmtId="0" fontId="8" fillId="0" borderId="0" xfId="0" applyFont="1" applyBorder="1" applyAlignment="1">
      <alignment horizontal="center"/>
    </xf>
    <xf numFmtId="0" fontId="27" fillId="0" borderId="0" xfId="0" applyFont="1" applyProtection="1">
      <protection locked="0"/>
    </xf>
    <xf numFmtId="0" fontId="0" fillId="0" borderId="0" xfId="0" applyBorder="1"/>
    <xf numFmtId="2" fontId="0" fillId="0" borderId="0" xfId="0" applyNumberFormat="1"/>
    <xf numFmtId="0" fontId="8" fillId="0" borderId="0" xfId="0" applyFont="1" applyBorder="1"/>
    <xf numFmtId="49" fontId="0" fillId="0" borderId="0" xfId="0" applyNumberFormat="1" applyBorder="1" applyAlignment="1">
      <alignment vertical="center"/>
    </xf>
    <xf numFmtId="0" fontId="8" fillId="0" borderId="0" xfId="0" applyFont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28" fillId="0" borderId="2" xfId="0" applyNumberFormat="1" applyFont="1" applyBorder="1"/>
    <xf numFmtId="0" fontId="29" fillId="0" borderId="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4"/>
  <sheetViews>
    <sheetView tabSelected="1" topLeftCell="C14" workbookViewId="0">
      <selection activeCell="Q22" sqref="Q22"/>
    </sheetView>
  </sheetViews>
  <sheetFormatPr defaultRowHeight="14.4"/>
  <cols>
    <col min="1" max="1" width="4.5546875" customWidth="1"/>
    <col min="2" max="2" width="49.77734375" customWidth="1"/>
    <col min="3" max="3" width="7" customWidth="1"/>
    <col min="4" max="4" width="7.44140625" customWidth="1"/>
    <col min="5" max="5" width="7.88671875" customWidth="1"/>
    <col min="6" max="6" width="8.33203125" customWidth="1"/>
    <col min="7" max="7" width="7.5546875" customWidth="1"/>
    <col min="8" max="8" width="6" customWidth="1"/>
    <col min="9" max="9" width="6.6640625" customWidth="1"/>
    <col min="11" max="11" width="6" customWidth="1"/>
    <col min="12" max="12" width="8" customWidth="1"/>
    <col min="13" max="13" width="0.109375" hidden="1" customWidth="1"/>
    <col min="14" max="14" width="5.6640625" hidden="1" customWidth="1"/>
    <col min="16" max="16" width="8.33203125" customWidth="1"/>
    <col min="18" max="18" width="5.5546875" customWidth="1"/>
    <col min="19" max="19" width="8.77734375" customWidth="1"/>
    <col min="20" max="20" width="7.5546875" customWidth="1"/>
    <col min="21" max="21" width="7.44140625" customWidth="1"/>
    <col min="22" max="22" width="0.109375" hidden="1" customWidth="1"/>
    <col min="23" max="27" width="8.88671875" hidden="1" customWidth="1"/>
    <col min="28" max="28" width="0.109375" hidden="1" customWidth="1"/>
  </cols>
  <sheetData>
    <row r="1" spans="1:29" ht="12.15" customHeight="1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s="3" customFormat="1" ht="31.8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9" ht="12.15" customHeight="1">
      <c r="A3" s="4"/>
      <c r="B3" s="5"/>
      <c r="C3" s="5"/>
      <c r="D3" s="5"/>
      <c r="E3" s="5"/>
      <c r="F3" s="5"/>
      <c r="G3" s="5"/>
      <c r="H3" s="5"/>
      <c r="I3" s="5"/>
      <c r="K3" s="6"/>
      <c r="L3" s="6"/>
      <c r="M3" s="6"/>
      <c r="N3" s="6"/>
      <c r="O3" s="6"/>
      <c r="P3" s="6"/>
      <c r="Q3" s="6"/>
      <c r="R3" s="6"/>
      <c r="S3" s="7" t="s">
        <v>2</v>
      </c>
      <c r="T3" s="7"/>
      <c r="U3" s="8"/>
      <c r="V3" s="6"/>
    </row>
    <row r="4" spans="1:29" ht="5.25" customHeight="1">
      <c r="A4" s="4"/>
      <c r="B4" s="9"/>
      <c r="C4" s="9"/>
      <c r="D4" s="9"/>
      <c r="E4" s="9"/>
      <c r="F4" s="9"/>
      <c r="G4" s="9"/>
      <c r="H4" s="9"/>
      <c r="I4" s="9"/>
      <c r="J4" s="10"/>
      <c r="K4" s="10"/>
      <c r="L4" s="10"/>
    </row>
    <row r="5" spans="1:29" ht="12.9" customHeight="1">
      <c r="A5" s="11" t="s">
        <v>3</v>
      </c>
      <c r="B5" s="12" t="s">
        <v>4</v>
      </c>
      <c r="C5" s="13" t="s">
        <v>5</v>
      </c>
      <c r="D5" s="14"/>
      <c r="E5" s="14"/>
      <c r="F5" s="14"/>
      <c r="G5" s="14"/>
      <c r="H5" s="14"/>
      <c r="I5" s="14"/>
      <c r="J5" s="14"/>
      <c r="K5" s="14"/>
      <c r="L5" s="15"/>
      <c r="M5" s="16" t="s">
        <v>6</v>
      </c>
      <c r="N5" s="17"/>
      <c r="O5" s="18" t="s">
        <v>7</v>
      </c>
      <c r="P5" s="19"/>
      <c r="Q5" s="19"/>
      <c r="R5" s="19"/>
      <c r="S5" s="19"/>
      <c r="T5" s="19"/>
      <c r="U5" s="20"/>
      <c r="V5" s="21"/>
      <c r="W5" s="21"/>
      <c r="X5" s="21"/>
      <c r="Y5" s="21"/>
      <c r="Z5" s="21"/>
      <c r="AA5" s="21"/>
      <c r="AB5" s="21"/>
      <c r="AC5" s="21"/>
    </row>
    <row r="6" spans="1:29" ht="13.65" customHeight="1">
      <c r="A6" s="11"/>
      <c r="B6" s="12"/>
      <c r="C6" s="22" t="s">
        <v>8</v>
      </c>
      <c r="D6" s="22"/>
      <c r="E6" s="23" t="s">
        <v>9</v>
      </c>
      <c r="F6" s="24"/>
      <c r="G6" s="24"/>
      <c r="H6" s="25" t="s">
        <v>10</v>
      </c>
      <c r="I6" s="25" t="s">
        <v>11</v>
      </c>
      <c r="J6" s="25" t="s">
        <v>12</v>
      </c>
      <c r="K6" s="25" t="s">
        <v>10</v>
      </c>
      <c r="L6" s="25" t="s">
        <v>13</v>
      </c>
      <c r="M6" s="26" t="s">
        <v>14</v>
      </c>
      <c r="N6" s="27" t="s">
        <v>15</v>
      </c>
      <c r="O6" s="85" t="s">
        <v>16</v>
      </c>
      <c r="P6" s="22" t="s">
        <v>17</v>
      </c>
      <c r="Q6" s="28" t="s">
        <v>18</v>
      </c>
      <c r="R6" s="29" t="s">
        <v>19</v>
      </c>
      <c r="S6" s="22" t="s">
        <v>20</v>
      </c>
      <c r="T6" s="22" t="s">
        <v>21</v>
      </c>
      <c r="U6" s="22" t="s">
        <v>22</v>
      </c>
      <c r="V6" s="30" t="s">
        <v>23</v>
      </c>
      <c r="W6" s="30"/>
      <c r="X6" s="30"/>
      <c r="Y6" s="30"/>
      <c r="Z6" s="30"/>
      <c r="AA6" s="30"/>
      <c r="AB6" s="30"/>
      <c r="AC6" s="30" t="s">
        <v>24</v>
      </c>
    </row>
    <row r="7" spans="1:29" ht="62.4" customHeight="1">
      <c r="A7" s="11"/>
      <c r="B7" s="12"/>
      <c r="C7" s="31" t="s">
        <v>25</v>
      </c>
      <c r="D7" s="31" t="s">
        <v>26</v>
      </c>
      <c r="E7" s="31" t="s">
        <v>25</v>
      </c>
      <c r="F7" s="31" t="s">
        <v>27</v>
      </c>
      <c r="G7" s="31" t="s">
        <v>28</v>
      </c>
      <c r="H7" s="32"/>
      <c r="I7" s="32"/>
      <c r="J7" s="32"/>
      <c r="K7" s="32"/>
      <c r="L7" s="32"/>
      <c r="M7" s="26"/>
      <c r="N7" s="33"/>
      <c r="O7" s="85"/>
      <c r="P7" s="22"/>
      <c r="Q7" s="28"/>
      <c r="R7" s="29"/>
      <c r="S7" s="22"/>
      <c r="T7" s="22"/>
      <c r="U7" s="22"/>
      <c r="V7" s="34" t="s">
        <v>29</v>
      </c>
      <c r="W7" s="34" t="s">
        <v>30</v>
      </c>
      <c r="X7" s="34" t="s">
        <v>31</v>
      </c>
      <c r="Y7" s="34" t="s">
        <v>32</v>
      </c>
      <c r="Z7" s="34" t="s">
        <v>33</v>
      </c>
      <c r="AA7" s="34" t="s">
        <v>34</v>
      </c>
      <c r="AB7" s="34" t="s">
        <v>30</v>
      </c>
      <c r="AC7" s="30"/>
    </row>
    <row r="8" spans="1:29">
      <c r="A8" s="35" t="s">
        <v>35</v>
      </c>
      <c r="B8" s="36" t="s">
        <v>36</v>
      </c>
      <c r="C8" s="37">
        <v>398.56</v>
      </c>
      <c r="D8" s="37">
        <v>456.7</v>
      </c>
      <c r="E8" s="37">
        <v>1833.38</v>
      </c>
      <c r="F8" s="37">
        <v>891.08</v>
      </c>
      <c r="G8" s="37">
        <v>1608.4</v>
      </c>
      <c r="H8" s="38">
        <f>G8/G$34</f>
        <v>0.41152105437814246</v>
      </c>
      <c r="I8" s="39">
        <f>G8/E8-1</f>
        <v>-0.12271324002661754</v>
      </c>
      <c r="J8" s="40">
        <v>1877.8</v>
      </c>
      <c r="K8" s="38">
        <f>J8/J$39</f>
        <v>0.41715447244776682</v>
      </c>
      <c r="L8" s="39">
        <f>J8/E8-1</f>
        <v>2.4228474184293303E-2</v>
      </c>
      <c r="M8" s="41"/>
      <c r="N8" s="42">
        <f t="shared" ref="N8:N36" si="0">M8/E8-1</f>
        <v>-1</v>
      </c>
      <c r="O8" s="40">
        <v>1396.2249984175937</v>
      </c>
      <c r="P8" s="43">
        <f>O8/E8-1</f>
        <v>-0.23844211324570264</v>
      </c>
      <c r="Q8" s="40">
        <v>1647.54</v>
      </c>
      <c r="R8" s="38">
        <f>O8/O$39</f>
        <v>0.51528981617056291</v>
      </c>
      <c r="S8" s="43">
        <f>Q8/E8-1</f>
        <v>-0.10136469253509917</v>
      </c>
      <c r="T8" s="43">
        <f>Q8/O8-1</f>
        <v>0.17999606214416231</v>
      </c>
      <c r="U8" s="37">
        <f>O8-J8</f>
        <v>-481.57500158240623</v>
      </c>
      <c r="V8" s="44"/>
      <c r="W8" s="44"/>
      <c r="X8" s="44"/>
      <c r="Y8" s="44"/>
      <c r="Z8" s="44"/>
      <c r="AA8" s="44"/>
      <c r="AB8" s="44"/>
      <c r="AC8" s="44">
        <v>1.071</v>
      </c>
    </row>
    <row r="9" spans="1:29">
      <c r="A9" s="35" t="s">
        <v>37</v>
      </c>
      <c r="B9" s="36" t="s">
        <v>38</v>
      </c>
      <c r="C9" s="37">
        <v>4.7699999999999996</v>
      </c>
      <c r="D9" s="37">
        <v>6.4210000000000003</v>
      </c>
      <c r="E9" s="37">
        <v>21.27</v>
      </c>
      <c r="F9" s="37">
        <v>10.449</v>
      </c>
      <c r="G9" s="37">
        <v>19.222999999999999</v>
      </c>
      <c r="H9" s="38">
        <f t="shared" ref="H9:H34" si="1">G9/G$34</f>
        <v>4.9183469462267043E-3</v>
      </c>
      <c r="I9" s="39">
        <f>G9/E9-1</f>
        <v>-9.6238834038551935E-2</v>
      </c>
      <c r="J9" s="40">
        <v>21.15</v>
      </c>
      <c r="K9" s="38">
        <f>J9/J$39</f>
        <v>4.6984860433860196E-3</v>
      </c>
      <c r="L9" s="39">
        <f t="shared" ref="L9:L36" si="2">J9/E9-1</f>
        <v>-5.6417489421721756E-3</v>
      </c>
      <c r="M9" s="41"/>
      <c r="N9" s="42">
        <f t="shared" si="0"/>
        <v>-1</v>
      </c>
      <c r="O9" s="40">
        <v>15.805099330131446</v>
      </c>
      <c r="P9" s="43">
        <f t="shared" ref="P9:P40" si="3">O9/E9-1</f>
        <v>-0.25692997977755305</v>
      </c>
      <c r="Q9" s="40">
        <v>18.66</v>
      </c>
      <c r="R9" s="38">
        <f>O9/O$39</f>
        <v>5.833018845537879E-3</v>
      </c>
      <c r="S9" s="43">
        <f t="shared" ref="S9:S39" si="4">Q9/E9-1</f>
        <v>-0.12270803949224252</v>
      </c>
      <c r="T9" s="43">
        <f t="shared" ref="T9:T39" si="5">Q9/O9-1</f>
        <v>0.1806316183300325</v>
      </c>
      <c r="U9" s="37">
        <f>O9-J9</f>
        <v>-5.3449006698685526</v>
      </c>
      <c r="V9" s="44"/>
      <c r="W9" s="44"/>
      <c r="X9" s="44"/>
      <c r="Y9" s="44"/>
      <c r="Z9" s="44"/>
      <c r="AA9" s="44"/>
      <c r="AB9" s="44"/>
      <c r="AC9" s="44">
        <v>1.0449999999999999</v>
      </c>
    </row>
    <row r="10" spans="1:29" ht="14.25" customHeight="1">
      <c r="A10" s="35" t="s">
        <v>39</v>
      </c>
      <c r="B10" s="36" t="s">
        <v>40</v>
      </c>
      <c r="C10" s="37">
        <v>76.099999999999994</v>
      </c>
      <c r="D10" s="37">
        <v>64.322999999999993</v>
      </c>
      <c r="E10" s="37">
        <v>353.1</v>
      </c>
      <c r="F10" s="37">
        <v>97.936000000000007</v>
      </c>
      <c r="G10" s="37">
        <v>167.78399999999999</v>
      </c>
      <c r="H10" s="38">
        <f t="shared" si="1"/>
        <v>4.2928779276164043E-2</v>
      </c>
      <c r="I10" s="39">
        <f t="shared" ref="I10:I36" si="6">G10/E10-1</f>
        <v>-0.52482582837723024</v>
      </c>
      <c r="J10" s="40">
        <v>192.81</v>
      </c>
      <c r="K10" s="38">
        <f t="shared" ref="K10:K34" si="7">J10/J$39</f>
        <v>4.2832864965733269E-2</v>
      </c>
      <c r="L10" s="39">
        <f t="shared" si="2"/>
        <v>-0.4539507221750213</v>
      </c>
      <c r="M10" s="41"/>
      <c r="N10" s="42">
        <f t="shared" si="0"/>
        <v>-1</v>
      </c>
      <c r="O10" s="40">
        <v>268.65501036400411</v>
      </c>
      <c r="P10" s="43">
        <f t="shared" si="3"/>
        <v>-0.23915318503538918</v>
      </c>
      <c r="Q10" s="40">
        <v>317.02</v>
      </c>
      <c r="R10" s="38">
        <f>O10/O$39</f>
        <v>9.9149629222126334E-2</v>
      </c>
      <c r="S10" s="43">
        <f t="shared" si="4"/>
        <v>-0.10218068535825553</v>
      </c>
      <c r="T10" s="43">
        <f t="shared" si="5"/>
        <v>0.18002638242430513</v>
      </c>
      <c r="U10" s="37">
        <f>O10-J10</f>
        <v>75.845010364004111</v>
      </c>
      <c r="V10" s="44"/>
      <c r="W10" s="44"/>
      <c r="X10" s="44"/>
      <c r="Y10" s="44"/>
      <c r="Z10" s="44"/>
      <c r="AA10" s="44"/>
      <c r="AB10" s="44"/>
      <c r="AC10" s="44">
        <v>1.07</v>
      </c>
    </row>
    <row r="11" spans="1:29">
      <c r="A11" s="35" t="s">
        <v>41</v>
      </c>
      <c r="B11" s="45" t="s">
        <v>42</v>
      </c>
      <c r="C11" s="37"/>
      <c r="D11" s="37"/>
      <c r="E11" s="37"/>
      <c r="F11" s="37"/>
      <c r="G11" s="37"/>
      <c r="H11" s="38"/>
      <c r="I11" s="39"/>
      <c r="J11" s="40"/>
      <c r="K11" s="38"/>
      <c r="L11" s="39"/>
      <c r="M11" s="41"/>
      <c r="N11" s="42"/>
      <c r="O11" s="40"/>
      <c r="P11" s="43"/>
      <c r="Q11" s="40"/>
      <c r="R11" s="38"/>
      <c r="S11" s="43"/>
      <c r="T11" s="43"/>
      <c r="U11" s="37"/>
      <c r="V11" s="44"/>
      <c r="W11" s="44"/>
      <c r="X11" s="44"/>
      <c r="Y11" s="44"/>
      <c r="Z11" s="44"/>
      <c r="AA11" s="44"/>
      <c r="AB11" s="44"/>
      <c r="AC11" s="44"/>
    </row>
    <row r="12" spans="1:29" ht="13.65" customHeight="1">
      <c r="A12" s="35" t="s">
        <v>43</v>
      </c>
      <c r="B12" s="36" t="s">
        <v>44</v>
      </c>
      <c r="C12" s="37">
        <v>86.95</v>
      </c>
      <c r="D12" s="37">
        <v>84.435000000000002</v>
      </c>
      <c r="E12" s="37">
        <v>373.47699999999998</v>
      </c>
      <c r="F12" s="37">
        <v>164.5</v>
      </c>
      <c r="G12" s="37">
        <v>275.14</v>
      </c>
      <c r="H12" s="38">
        <f t="shared" si="1"/>
        <v>7.0396607126089347E-2</v>
      </c>
      <c r="I12" s="39">
        <f t="shared" si="6"/>
        <v>-0.26330135456801895</v>
      </c>
      <c r="J12" s="40">
        <v>363.53</v>
      </c>
      <c r="K12" s="38">
        <f t="shared" si="7"/>
        <v>8.0758422286152237E-2</v>
      </c>
      <c r="L12" s="39">
        <f t="shared" si="2"/>
        <v>-2.6633500858151971E-2</v>
      </c>
      <c r="M12" s="41"/>
      <c r="N12" s="42">
        <f t="shared" si="0"/>
        <v>-1</v>
      </c>
      <c r="O12" s="40">
        <v>279.11297569539937</v>
      </c>
      <c r="P12" s="43">
        <f t="shared" si="3"/>
        <v>-0.25266354903943378</v>
      </c>
      <c r="Q12" s="40">
        <f>O12*1.18</f>
        <v>329.35331132057127</v>
      </c>
      <c r="R12" s="38">
        <f>O12/O$39</f>
        <v>0.10300923855388895</v>
      </c>
      <c r="S12" s="43">
        <f t="shared" si="4"/>
        <v>-0.11814298786653188</v>
      </c>
      <c r="T12" s="43">
        <f t="shared" si="5"/>
        <v>0.17999999999999994</v>
      </c>
      <c r="U12" s="37">
        <f>O12-J12</f>
        <v>-84.417024304600602</v>
      </c>
      <c r="V12" s="44"/>
      <c r="W12" s="44"/>
      <c r="X12" s="44"/>
      <c r="Y12" s="44"/>
      <c r="Z12" s="44"/>
      <c r="AA12" s="44"/>
      <c r="AB12" s="44"/>
      <c r="AC12" s="44">
        <v>1.0509999999999999</v>
      </c>
    </row>
    <row r="13" spans="1:29" ht="25.5" customHeight="1">
      <c r="A13" s="35" t="s">
        <v>45</v>
      </c>
      <c r="B13" s="36" t="s">
        <v>46</v>
      </c>
      <c r="C13" s="37">
        <v>0.97799999999999998</v>
      </c>
      <c r="D13" s="37">
        <v>0</v>
      </c>
      <c r="E13" s="37">
        <v>4.22</v>
      </c>
      <c r="F13" s="37"/>
      <c r="G13" s="37">
        <v>38.700000000000003</v>
      </c>
      <c r="H13" s="38">
        <f t="shared" si="1"/>
        <v>9.9016816739829101E-3</v>
      </c>
      <c r="I13" s="39">
        <f>G13/E13-1</f>
        <v>8.1706161137440763</v>
      </c>
      <c r="J13" s="40">
        <v>133.31</v>
      </c>
      <c r="K13" s="38"/>
      <c r="L13" s="39"/>
      <c r="M13" s="41"/>
      <c r="N13" s="42"/>
      <c r="O13" s="40"/>
      <c r="P13" s="43"/>
      <c r="Q13" s="40"/>
      <c r="R13" s="38"/>
      <c r="S13" s="43"/>
      <c r="T13" s="43"/>
      <c r="U13" s="37"/>
      <c r="V13" s="44"/>
      <c r="W13" s="44"/>
      <c r="X13" s="44"/>
      <c r="Y13" s="44"/>
      <c r="Z13" s="44"/>
      <c r="AA13" s="44"/>
      <c r="AB13" s="44"/>
      <c r="AC13" s="44"/>
    </row>
    <row r="14" spans="1:29" ht="24">
      <c r="A14" s="35" t="s">
        <v>47</v>
      </c>
      <c r="B14" s="36" t="s">
        <v>48</v>
      </c>
      <c r="C14" s="37">
        <v>29.9</v>
      </c>
      <c r="D14" s="37">
        <v>28.71</v>
      </c>
      <c r="E14" s="37">
        <v>128.41999999999999</v>
      </c>
      <c r="F14" s="37">
        <v>55.93</v>
      </c>
      <c r="G14" s="37">
        <v>106.71</v>
      </c>
      <c r="H14" s="38">
        <f t="shared" si="1"/>
        <v>2.7302543964617992E-2</v>
      </c>
      <c r="I14" s="39">
        <f t="shared" si="6"/>
        <v>-0.16905466438249495</v>
      </c>
      <c r="J14" s="40">
        <v>168.92</v>
      </c>
      <c r="K14" s="38">
        <f t="shared" si="7"/>
        <v>3.7525686167790374E-2</v>
      </c>
      <c r="L14" s="39">
        <f t="shared" si="2"/>
        <v>0.31537143747079899</v>
      </c>
      <c r="M14" s="41"/>
      <c r="N14" s="42">
        <f t="shared" si="0"/>
        <v>-1</v>
      </c>
      <c r="O14" s="40">
        <v>95.97294703235589</v>
      </c>
      <c r="P14" s="43">
        <f t="shared" si="3"/>
        <v>-0.25266354903943389</v>
      </c>
      <c r="Q14" s="40">
        <f>O14*1.18</f>
        <v>113.24807749817994</v>
      </c>
      <c r="R14" s="38">
        <f>O14/O$39</f>
        <v>3.5419708349082854E-2</v>
      </c>
      <c r="S14" s="43">
        <f t="shared" si="4"/>
        <v>-0.1181429878665321</v>
      </c>
      <c r="T14" s="43">
        <f t="shared" si="5"/>
        <v>0.17999999999999994</v>
      </c>
      <c r="U14" s="37">
        <f>O14-J14</f>
        <v>-72.947052967644098</v>
      </c>
      <c r="V14" s="44"/>
      <c r="W14" s="44"/>
      <c r="X14" s="44"/>
      <c r="Y14" s="44"/>
      <c r="Z14" s="44"/>
      <c r="AA14" s="44"/>
      <c r="AB14" s="44"/>
      <c r="AC14" s="44">
        <v>1.0509999999999999</v>
      </c>
    </row>
    <row r="15" spans="1:29" ht="27.75" customHeight="1">
      <c r="A15" s="35" t="s">
        <v>49</v>
      </c>
      <c r="B15" s="36" t="s">
        <v>50</v>
      </c>
      <c r="C15" s="37"/>
      <c r="D15" s="37">
        <v>31.3</v>
      </c>
      <c r="E15" s="37">
        <v>97.81</v>
      </c>
      <c r="F15" s="37">
        <v>118.85</v>
      </c>
      <c r="G15" s="37">
        <v>203.9</v>
      </c>
      <c r="H15" s="38">
        <f t="shared" si="1"/>
        <v>5.2169325408917708E-2</v>
      </c>
      <c r="I15" s="39">
        <f t="shared" si="6"/>
        <v>1.084653920866987</v>
      </c>
      <c r="J15" s="37">
        <v>214.2</v>
      </c>
      <c r="K15" s="38">
        <f t="shared" si="7"/>
        <v>4.7584667162803095E-2</v>
      </c>
      <c r="L15" s="39">
        <f t="shared" si="2"/>
        <v>1.1899601267764033</v>
      </c>
      <c r="M15" s="41">
        <f>M16+M17+M18</f>
        <v>0</v>
      </c>
      <c r="N15" s="42">
        <f t="shared" si="0"/>
        <v>-1</v>
      </c>
      <c r="O15" s="40">
        <v>73.096978268452986</v>
      </c>
      <c r="P15" s="43">
        <f t="shared" si="3"/>
        <v>-0.25266354903943378</v>
      </c>
      <c r="Q15" s="40">
        <f>O15*1.18</f>
        <v>86.254434356774524</v>
      </c>
      <c r="R15" s="38">
        <f>O15/O$39</f>
        <v>2.6977119402147601E-2</v>
      </c>
      <c r="S15" s="43">
        <f t="shared" si="4"/>
        <v>-0.11814298786653177</v>
      </c>
      <c r="T15" s="43">
        <f t="shared" si="5"/>
        <v>0.17999999999999994</v>
      </c>
      <c r="U15" s="37">
        <f>O15-J15</f>
        <v>-141.10302173154702</v>
      </c>
      <c r="V15" s="44"/>
      <c r="W15" s="44"/>
      <c r="X15" s="44"/>
      <c r="Y15" s="44"/>
      <c r="Z15" s="44"/>
      <c r="AA15" s="44"/>
      <c r="AB15" s="44"/>
      <c r="AC15" s="44"/>
    </row>
    <row r="16" spans="1:29" ht="15.75" customHeight="1">
      <c r="A16" s="46" t="s">
        <v>51</v>
      </c>
      <c r="B16" s="36" t="s">
        <v>52</v>
      </c>
      <c r="C16" s="37"/>
      <c r="D16" s="37"/>
      <c r="E16" s="37"/>
      <c r="F16" s="37"/>
      <c r="G16" s="37"/>
      <c r="H16" s="38"/>
      <c r="I16" s="39"/>
      <c r="J16" s="37"/>
      <c r="K16" s="38"/>
      <c r="L16" s="39"/>
      <c r="M16" s="41"/>
      <c r="N16" s="42"/>
      <c r="O16" s="40"/>
      <c r="P16" s="43"/>
      <c r="Q16" s="40"/>
      <c r="R16" s="38"/>
      <c r="S16" s="43"/>
      <c r="T16" s="43"/>
      <c r="U16" s="37"/>
      <c r="V16" s="44"/>
      <c r="W16" s="44"/>
      <c r="X16" s="44"/>
      <c r="Y16" s="44"/>
      <c r="Z16" s="44"/>
      <c r="AA16" s="44"/>
      <c r="AB16" s="44"/>
      <c r="AC16" s="44">
        <v>1.0509999999999999</v>
      </c>
    </row>
    <row r="17" spans="1:29">
      <c r="A17" s="46" t="s">
        <v>53</v>
      </c>
      <c r="B17" s="47" t="s">
        <v>54</v>
      </c>
      <c r="C17" s="37"/>
      <c r="D17" s="37"/>
      <c r="F17" s="37"/>
      <c r="G17" s="37"/>
      <c r="H17" s="38"/>
      <c r="I17" s="39"/>
      <c r="J17" s="37"/>
      <c r="K17" s="38"/>
      <c r="L17" s="39"/>
      <c r="M17" s="41"/>
      <c r="N17" s="42"/>
      <c r="O17" s="40"/>
      <c r="P17" s="43"/>
      <c r="Q17" s="37"/>
      <c r="R17" s="38"/>
      <c r="S17" s="43"/>
      <c r="T17" s="43"/>
      <c r="U17" s="37"/>
      <c r="V17" s="44"/>
      <c r="W17" s="44"/>
      <c r="X17" s="44"/>
      <c r="Y17" s="44"/>
      <c r="Z17" s="44"/>
      <c r="AA17" s="44"/>
      <c r="AB17" s="44"/>
      <c r="AC17" s="44"/>
    </row>
    <row r="18" spans="1:29" ht="24">
      <c r="A18" s="46" t="s">
        <v>55</v>
      </c>
      <c r="B18" s="36" t="s">
        <v>56</v>
      </c>
      <c r="C18" s="37"/>
      <c r="D18" s="37">
        <v>31.3</v>
      </c>
      <c r="E18" s="37">
        <v>97.81</v>
      </c>
      <c r="F18" s="37">
        <v>118.85</v>
      </c>
      <c r="G18" s="37">
        <v>203.9</v>
      </c>
      <c r="H18" s="38">
        <f t="shared" si="1"/>
        <v>5.2169325408917708E-2</v>
      </c>
      <c r="I18" s="39"/>
      <c r="J18" s="37">
        <v>214.2</v>
      </c>
      <c r="K18" s="38">
        <f t="shared" si="7"/>
        <v>4.7584667162803095E-2</v>
      </c>
      <c r="L18" s="39"/>
      <c r="M18" s="41"/>
      <c r="N18" s="42" t="e">
        <f>M18/#REF!-1</f>
        <v>#REF!</v>
      </c>
      <c r="O18" s="40">
        <v>73.096978268452986</v>
      </c>
      <c r="P18" s="43"/>
      <c r="Q18" s="40">
        <f>O18*1.18</f>
        <v>86.254434356774524</v>
      </c>
      <c r="R18" s="38">
        <f>O18/O$39</f>
        <v>2.6977119402147601E-2</v>
      </c>
      <c r="S18" s="43"/>
      <c r="T18" s="43"/>
      <c r="U18" s="37">
        <f t="shared" ref="U18:U23" si="8">O18-J18</f>
        <v>-141.10302173154702</v>
      </c>
      <c r="V18" s="44"/>
      <c r="W18" s="44"/>
      <c r="X18" s="44"/>
      <c r="Y18" s="44"/>
      <c r="Z18" s="44"/>
      <c r="AA18" s="44"/>
      <c r="AB18" s="44"/>
      <c r="AC18" s="44">
        <v>1.0509999999999999</v>
      </c>
    </row>
    <row r="19" spans="1:29" ht="37.5" customHeight="1">
      <c r="A19" s="35" t="s">
        <v>57</v>
      </c>
      <c r="B19" s="36" t="s">
        <v>58</v>
      </c>
      <c r="C19" s="37"/>
      <c r="D19" s="37"/>
      <c r="E19" s="37"/>
      <c r="F19" s="37">
        <v>441.61</v>
      </c>
      <c r="G19" s="37">
        <v>500.67</v>
      </c>
      <c r="H19" s="38">
        <f t="shared" si="1"/>
        <v>0.12810012826131845</v>
      </c>
      <c r="I19" s="39"/>
      <c r="J19" s="37">
        <v>488.67</v>
      </c>
      <c r="K19" s="38">
        <f t="shared" si="7"/>
        <v>0.10855835341945375</v>
      </c>
      <c r="L19" s="39"/>
      <c r="M19" s="41"/>
      <c r="N19" s="42"/>
      <c r="O19" s="40"/>
      <c r="P19" s="43"/>
      <c r="Q19" s="37"/>
      <c r="R19" s="38"/>
      <c r="S19" s="43"/>
      <c r="T19" s="43"/>
      <c r="U19" s="37">
        <f t="shared" si="8"/>
        <v>-488.67</v>
      </c>
      <c r="V19" s="44"/>
      <c r="W19" s="44"/>
      <c r="X19" s="44"/>
      <c r="Y19" s="44"/>
      <c r="Z19" s="44"/>
      <c r="AA19" s="44"/>
      <c r="AB19" s="44"/>
      <c r="AC19" s="44"/>
    </row>
    <row r="20" spans="1:29">
      <c r="A20" s="48" t="s">
        <v>59</v>
      </c>
      <c r="B20" s="36" t="s">
        <v>60</v>
      </c>
      <c r="C20" s="37"/>
      <c r="D20" s="37"/>
      <c r="E20" s="37"/>
      <c r="F20" s="37">
        <v>199.67</v>
      </c>
      <c r="G20" s="37">
        <v>255.67</v>
      </c>
      <c r="H20" s="38">
        <f t="shared" si="1"/>
        <v>6.5415063400186324E-2</v>
      </c>
      <c r="I20" s="39"/>
      <c r="J20" s="37">
        <v>368.67</v>
      </c>
      <c r="K20" s="38">
        <f t="shared" si="7"/>
        <v>8.190027657754724E-2</v>
      </c>
      <c r="L20" s="39"/>
      <c r="M20" s="41"/>
      <c r="N20" s="42"/>
      <c r="O20" s="40"/>
      <c r="P20" s="43"/>
      <c r="Q20" s="37"/>
      <c r="R20" s="38"/>
      <c r="S20" s="43"/>
      <c r="T20" s="43"/>
      <c r="U20" s="37">
        <f t="shared" si="8"/>
        <v>-368.67</v>
      </c>
      <c r="V20" s="44"/>
      <c r="W20" s="44"/>
      <c r="X20" s="44"/>
      <c r="Y20" s="44"/>
      <c r="Z20" s="44"/>
      <c r="AA20" s="44"/>
      <c r="AB20" s="44"/>
      <c r="AC20" s="44">
        <v>1.03</v>
      </c>
    </row>
    <row r="21" spans="1:29">
      <c r="A21" s="35" t="s">
        <v>61</v>
      </c>
      <c r="B21" s="36" t="s">
        <v>62</v>
      </c>
      <c r="C21" s="37"/>
      <c r="D21" s="37"/>
      <c r="E21" s="37"/>
      <c r="F21" s="37">
        <v>245</v>
      </c>
      <c r="G21" s="37">
        <v>245</v>
      </c>
      <c r="H21" s="38">
        <f t="shared" si="1"/>
        <v>6.2685064861132123E-2</v>
      </c>
      <c r="I21" s="39"/>
      <c r="J21" s="37">
        <v>120</v>
      </c>
      <c r="K21" s="38">
        <f t="shared" si="7"/>
        <v>2.6658076841906499E-2</v>
      </c>
      <c r="L21" s="39"/>
      <c r="M21" s="41"/>
      <c r="N21" s="42"/>
      <c r="O21" s="40"/>
      <c r="P21" s="43"/>
      <c r="Q21" s="37"/>
      <c r="R21" s="38"/>
      <c r="S21" s="43"/>
      <c r="T21" s="43"/>
      <c r="U21" s="37">
        <f t="shared" si="8"/>
        <v>-120</v>
      </c>
      <c r="V21" s="44"/>
      <c r="W21" s="44"/>
      <c r="X21" s="44"/>
      <c r="Y21" s="44"/>
      <c r="Z21" s="44"/>
      <c r="AA21" s="44"/>
      <c r="AB21" s="44"/>
      <c r="AC21" s="44">
        <v>1.03</v>
      </c>
    </row>
    <row r="22" spans="1:29">
      <c r="A22" s="35" t="s">
        <v>63</v>
      </c>
      <c r="B22" s="36" t="s">
        <v>64</v>
      </c>
      <c r="C22" s="37">
        <v>33</v>
      </c>
      <c r="D22" s="37">
        <v>45.6</v>
      </c>
      <c r="E22" s="37">
        <v>258.39999999999998</v>
      </c>
      <c r="F22" s="37">
        <v>133.19999999999999</v>
      </c>
      <c r="G22" s="37">
        <v>205.1</v>
      </c>
      <c r="H22" s="38">
        <f t="shared" si="1"/>
        <v>5.2476354298033455E-2</v>
      </c>
      <c r="I22" s="39">
        <f t="shared" si="6"/>
        <v>-0.20626934984520118</v>
      </c>
      <c r="J22" s="37">
        <v>226.56</v>
      </c>
      <c r="K22" s="38">
        <f t="shared" si="7"/>
        <v>5.0330449077519469E-2</v>
      </c>
      <c r="L22" s="39">
        <f t="shared" si="2"/>
        <v>-0.12321981424148598</v>
      </c>
      <c r="M22" s="41"/>
      <c r="N22" s="42">
        <f t="shared" si="0"/>
        <v>-1</v>
      </c>
      <c r="O22" s="40">
        <v>183.74095045500508</v>
      </c>
      <c r="P22" s="43">
        <f t="shared" si="3"/>
        <v>-0.28892821031344773</v>
      </c>
      <c r="Q22" s="84">
        <f>O22*1.18</f>
        <v>216.81432153690599</v>
      </c>
      <c r="R22" s="38">
        <f>O22/O$39</f>
        <v>6.7811305978813657E-2</v>
      </c>
      <c r="S22" s="43">
        <f t="shared" si="4"/>
        <v>-0.16093528816986835</v>
      </c>
      <c r="T22" s="43">
        <f t="shared" si="5"/>
        <v>0.17999999999999994</v>
      </c>
      <c r="U22" s="37">
        <f t="shared" si="8"/>
        <v>-42.819049544994925</v>
      </c>
      <c r="V22" s="44"/>
      <c r="W22" s="44"/>
      <c r="X22" s="44"/>
      <c r="Y22" s="44"/>
      <c r="Z22" s="44"/>
      <c r="AA22" s="44"/>
      <c r="AB22" s="44"/>
      <c r="AC22" s="44">
        <v>1</v>
      </c>
    </row>
    <row r="23" spans="1:29" ht="14.25" customHeight="1">
      <c r="A23" s="35" t="s">
        <v>65</v>
      </c>
      <c r="B23" s="36" t="s">
        <v>66</v>
      </c>
      <c r="C23" s="37">
        <v>171.7</v>
      </c>
      <c r="D23" s="37">
        <v>348.9</v>
      </c>
      <c r="E23" s="37">
        <v>569.44000000000005</v>
      </c>
      <c r="F23" s="37">
        <v>543.6</v>
      </c>
      <c r="G23" s="37">
        <v>782.8</v>
      </c>
      <c r="H23" s="38">
        <f t="shared" si="1"/>
        <v>0.20028517866650702</v>
      </c>
      <c r="I23" s="39">
        <f t="shared" si="6"/>
        <v>0.37468389997190199</v>
      </c>
      <c r="J23" s="37">
        <v>814.5</v>
      </c>
      <c r="K23" s="38">
        <f t="shared" si="7"/>
        <v>0.18094169656444034</v>
      </c>
      <c r="L23" s="39">
        <f t="shared" si="2"/>
        <v>0.43035262714245559</v>
      </c>
      <c r="M23" s="41"/>
      <c r="N23" s="42">
        <f t="shared" si="0"/>
        <v>-1</v>
      </c>
      <c r="O23" s="40">
        <v>396.98271991911025</v>
      </c>
      <c r="P23" s="43">
        <f t="shared" si="3"/>
        <v>-0.30285417266242232</v>
      </c>
      <c r="Q23" s="84">
        <f>O23*1.18</f>
        <v>468.43960950455005</v>
      </c>
      <c r="R23" s="38">
        <f>O23/O$39</f>
        <v>0.14651016347783988</v>
      </c>
      <c r="S23" s="43">
        <f t="shared" si="4"/>
        <v>-0.17736792374165844</v>
      </c>
      <c r="T23" s="43">
        <f t="shared" si="5"/>
        <v>0.17999999999999994</v>
      </c>
      <c r="U23" s="37">
        <f t="shared" si="8"/>
        <v>-417.51728008088975</v>
      </c>
      <c r="V23" s="44"/>
      <c r="W23" s="44"/>
      <c r="X23" s="44"/>
      <c r="Y23" s="44"/>
      <c r="Z23" s="44"/>
      <c r="AA23" s="44"/>
      <c r="AB23" s="44"/>
      <c r="AC23" s="44">
        <v>1</v>
      </c>
    </row>
    <row r="24" spans="1:29" ht="15" customHeight="1">
      <c r="B24" s="36" t="s">
        <v>67</v>
      </c>
      <c r="C24" s="37"/>
      <c r="D24" s="37"/>
      <c r="E24" s="37"/>
      <c r="F24" s="37"/>
      <c r="G24" s="37"/>
      <c r="H24" s="38"/>
      <c r="I24" s="39"/>
      <c r="J24" s="37"/>
      <c r="K24" s="38"/>
      <c r="L24" s="39"/>
      <c r="M24" s="41"/>
      <c r="N24" s="42"/>
      <c r="O24" s="40"/>
      <c r="P24" s="43"/>
      <c r="Q24" s="37"/>
      <c r="R24" s="38"/>
      <c r="S24" s="43"/>
      <c r="T24" s="43"/>
      <c r="U24" s="37"/>
      <c r="V24" s="44"/>
      <c r="W24" s="44"/>
      <c r="X24" s="44"/>
      <c r="Y24" s="44"/>
      <c r="Z24" s="44"/>
      <c r="AA24" s="44"/>
      <c r="AB24" s="44"/>
      <c r="AC24" s="44"/>
    </row>
    <row r="25" spans="1:29" ht="16.5" customHeight="1">
      <c r="A25" s="35" t="s">
        <v>68</v>
      </c>
      <c r="B25" s="36" t="s">
        <v>69</v>
      </c>
      <c r="C25" s="37"/>
      <c r="D25" s="37">
        <v>3</v>
      </c>
      <c r="E25" s="37"/>
      <c r="F25" s="37">
        <v>3</v>
      </c>
      <c r="G25" s="37">
        <v>3</v>
      </c>
      <c r="H25" s="49">
        <f t="shared" si="1"/>
        <v>7.6757222278937289E-4</v>
      </c>
      <c r="I25" s="39"/>
      <c r="J25" s="37">
        <v>4</v>
      </c>
      <c r="K25" s="49">
        <f t="shared" si="7"/>
        <v>8.8860256139688325E-4</v>
      </c>
      <c r="L25" s="39"/>
      <c r="M25" s="41"/>
      <c r="N25" s="42" t="e">
        <f t="shared" si="0"/>
        <v>#DIV/0!</v>
      </c>
      <c r="O25" s="40"/>
      <c r="P25" s="43"/>
      <c r="Q25" s="37"/>
      <c r="R25" s="38"/>
      <c r="S25" s="43"/>
      <c r="T25" s="43"/>
      <c r="U25" s="37"/>
      <c r="V25" s="44"/>
      <c r="W25" s="44"/>
      <c r="X25" s="44"/>
      <c r="Y25" s="44"/>
      <c r="Z25" s="44"/>
      <c r="AA25" s="44"/>
      <c r="AB25" s="44"/>
      <c r="AC25" s="44"/>
    </row>
    <row r="26" spans="1:29" ht="24.75" customHeight="1">
      <c r="A26" s="46" t="s">
        <v>70</v>
      </c>
      <c r="B26" s="36" t="s">
        <v>71</v>
      </c>
      <c r="C26" s="37"/>
      <c r="D26" s="37"/>
      <c r="E26" s="37"/>
      <c r="F26" s="37"/>
      <c r="G26" s="37">
        <v>3</v>
      </c>
      <c r="H26" s="49">
        <f t="shared" si="1"/>
        <v>7.6757222278937289E-4</v>
      </c>
      <c r="I26" s="39"/>
      <c r="J26" s="37">
        <v>15</v>
      </c>
      <c r="K26" s="49">
        <f t="shared" si="7"/>
        <v>3.3322596052383123E-3</v>
      </c>
      <c r="L26" s="39"/>
      <c r="M26" s="41"/>
      <c r="N26" s="42" t="e">
        <f t="shared" si="0"/>
        <v>#DIV/0!</v>
      </c>
      <c r="O26" s="40"/>
      <c r="P26" s="43"/>
      <c r="Q26" s="37"/>
      <c r="R26" s="38"/>
      <c r="S26" s="43"/>
      <c r="T26" s="43"/>
      <c r="U26" s="37"/>
      <c r="V26" s="44"/>
      <c r="W26" s="44"/>
      <c r="X26" s="44"/>
      <c r="Y26" s="44"/>
      <c r="Z26" s="44"/>
      <c r="AA26" s="44"/>
      <c r="AB26" s="44"/>
      <c r="AC26" s="44"/>
    </row>
    <row r="27" spans="1:29" ht="26.25" customHeight="1">
      <c r="A27" s="46" t="s">
        <v>72</v>
      </c>
      <c r="B27" s="36" t="s">
        <v>73</v>
      </c>
      <c r="C27" s="37"/>
      <c r="D27" s="37"/>
      <c r="E27" s="37"/>
      <c r="F27" s="37"/>
      <c r="G27" s="37"/>
      <c r="H27" s="38"/>
      <c r="I27" s="39"/>
      <c r="J27" s="37"/>
      <c r="K27" s="38"/>
      <c r="L27" s="39"/>
      <c r="M27" s="41"/>
      <c r="N27" s="42"/>
      <c r="O27" s="40"/>
      <c r="P27" s="43"/>
      <c r="Q27" s="37"/>
      <c r="R27" s="38"/>
      <c r="S27" s="43"/>
      <c r="T27" s="43"/>
      <c r="U27" s="37"/>
      <c r="V27" s="44"/>
      <c r="W27" s="44"/>
      <c r="X27" s="44"/>
      <c r="Y27" s="44"/>
      <c r="Z27" s="44"/>
      <c r="AA27" s="44"/>
      <c r="AB27" s="44"/>
      <c r="AC27" s="44"/>
    </row>
    <row r="28" spans="1:29" ht="26.25" customHeight="1">
      <c r="A28" s="46" t="s">
        <v>74</v>
      </c>
      <c r="B28" s="45" t="s">
        <v>75</v>
      </c>
      <c r="C28" s="37"/>
      <c r="D28" s="37">
        <v>15</v>
      </c>
      <c r="E28" s="37"/>
      <c r="F28" s="37"/>
      <c r="G28" s="37">
        <v>18.600000000000001</v>
      </c>
      <c r="H28" s="38">
        <f t="shared" si="1"/>
        <v>4.7589477812941122E-3</v>
      </c>
      <c r="I28" s="39"/>
      <c r="J28" s="37">
        <v>37.1</v>
      </c>
      <c r="K28" s="38">
        <f t="shared" si="7"/>
        <v>8.2417887569560932E-3</v>
      </c>
      <c r="L28" s="39"/>
      <c r="M28" s="41"/>
      <c r="N28" s="42"/>
      <c r="O28" s="40"/>
      <c r="P28" s="43"/>
      <c r="Q28" s="37"/>
      <c r="R28" s="38"/>
      <c r="S28" s="43"/>
      <c r="T28" s="43"/>
      <c r="U28" s="37"/>
      <c r="V28" s="44"/>
      <c r="W28" s="44"/>
      <c r="X28" s="44"/>
      <c r="Y28" s="44"/>
      <c r="Z28" s="44"/>
      <c r="AA28" s="44"/>
      <c r="AB28" s="44"/>
      <c r="AC28" s="44"/>
    </row>
    <row r="29" spans="1:29">
      <c r="A29" s="35"/>
      <c r="B29" s="45" t="s">
        <v>76</v>
      </c>
      <c r="C29" s="37"/>
      <c r="D29" s="37">
        <v>15</v>
      </c>
      <c r="E29" s="37"/>
      <c r="F29" s="37"/>
      <c r="G29" s="37">
        <v>18.600000000000001</v>
      </c>
      <c r="H29" s="38">
        <f t="shared" si="1"/>
        <v>4.7589477812941122E-3</v>
      </c>
      <c r="I29" s="39"/>
      <c r="J29" s="37">
        <v>37.1</v>
      </c>
      <c r="K29" s="38">
        <f t="shared" si="7"/>
        <v>8.2417887569560932E-3</v>
      </c>
      <c r="L29" s="39"/>
      <c r="M29" s="50"/>
      <c r="N29" s="42"/>
      <c r="O29" s="40"/>
      <c r="P29" s="43"/>
      <c r="Q29" s="37"/>
      <c r="R29" s="38"/>
      <c r="S29" s="43"/>
      <c r="T29" s="43"/>
      <c r="U29" s="37"/>
      <c r="V29" s="44"/>
      <c r="W29" s="44"/>
      <c r="X29" s="44"/>
      <c r="Y29" s="44"/>
      <c r="Z29" s="44"/>
      <c r="AA29" s="44"/>
      <c r="AB29" s="44"/>
      <c r="AC29" s="44"/>
    </row>
    <row r="30" spans="1:29" ht="24">
      <c r="A30" s="46" t="s">
        <v>77</v>
      </c>
      <c r="B30" s="45" t="s">
        <v>78</v>
      </c>
      <c r="C30" s="37"/>
      <c r="D30" s="37">
        <v>180.77</v>
      </c>
      <c r="E30" s="37"/>
      <c r="F30" s="37">
        <v>393.16699999999997</v>
      </c>
      <c r="G30" s="37">
        <v>546.25199999999995</v>
      </c>
      <c r="H30" s="38">
        <f t="shared" si="1"/>
        <v>0.13976262061438016</v>
      </c>
      <c r="I30" s="39"/>
      <c r="J30" s="40">
        <v>540.85</v>
      </c>
      <c r="K30" s="38">
        <f t="shared" si="7"/>
        <v>0.12015017383287609</v>
      </c>
      <c r="L30" s="39"/>
      <c r="M30" s="50"/>
      <c r="N30" s="42"/>
      <c r="O30" s="40"/>
      <c r="P30" s="43"/>
      <c r="Q30" s="37"/>
      <c r="R30" s="38"/>
      <c r="S30" s="43"/>
      <c r="T30" s="43"/>
      <c r="U30" s="37"/>
      <c r="V30" s="44"/>
      <c r="W30" s="44"/>
      <c r="X30" s="44"/>
      <c r="Y30" s="44"/>
      <c r="Z30" s="44"/>
      <c r="AA30" s="44"/>
      <c r="AB30" s="44"/>
      <c r="AC30" s="44"/>
    </row>
    <row r="31" spans="1:29">
      <c r="A31" s="46" t="s">
        <v>79</v>
      </c>
      <c r="B31" s="45" t="s">
        <v>80</v>
      </c>
      <c r="C31" s="37">
        <v>108.5</v>
      </c>
      <c r="D31" s="37">
        <v>180.77</v>
      </c>
      <c r="E31" s="37">
        <v>180.77</v>
      </c>
      <c r="F31" s="37">
        <v>383.96699999999998</v>
      </c>
      <c r="G31" s="37">
        <v>515.05200000000002</v>
      </c>
      <c r="H31" s="38">
        <f t="shared" si="1"/>
        <v>0.13177986949737069</v>
      </c>
      <c r="I31" s="39"/>
      <c r="J31" s="40">
        <v>515.04999999999995</v>
      </c>
      <c r="K31" s="38">
        <f t="shared" si="7"/>
        <v>0.11441868731186618</v>
      </c>
      <c r="L31" s="39"/>
      <c r="M31" s="50"/>
      <c r="N31" s="42"/>
      <c r="O31" s="40"/>
      <c r="P31" s="43"/>
      <c r="Q31" s="37"/>
      <c r="R31" s="38"/>
      <c r="S31" s="43"/>
      <c r="T31" s="43"/>
      <c r="U31" s="37"/>
      <c r="V31" s="44"/>
      <c r="W31" s="44"/>
      <c r="X31" s="44"/>
      <c r="Y31" s="44"/>
      <c r="Z31" s="44"/>
      <c r="AA31" s="44"/>
      <c r="AB31" s="44"/>
      <c r="AC31" s="44"/>
    </row>
    <row r="32" spans="1:29" ht="16.8" customHeight="1">
      <c r="A32" s="35">
        <v>12</v>
      </c>
      <c r="B32" s="45" t="s">
        <v>81</v>
      </c>
      <c r="C32" s="37"/>
      <c r="D32" s="37"/>
      <c r="E32" s="37"/>
      <c r="F32" s="37"/>
      <c r="G32" s="37"/>
      <c r="H32" s="38"/>
      <c r="I32" s="39"/>
      <c r="J32" s="37"/>
      <c r="K32" s="38"/>
      <c r="L32" s="39"/>
      <c r="M32" s="50"/>
      <c r="N32" s="42"/>
      <c r="O32" s="40"/>
      <c r="P32" s="43"/>
      <c r="Q32" s="37"/>
      <c r="R32" s="38"/>
      <c r="S32" s="43"/>
      <c r="T32" s="43"/>
      <c r="U32" s="37"/>
      <c r="V32" s="44"/>
      <c r="W32" s="44"/>
      <c r="X32" s="44"/>
      <c r="Y32" s="44"/>
      <c r="Z32" s="44"/>
      <c r="AA32" s="44"/>
      <c r="AB32" s="44"/>
      <c r="AC32" s="44"/>
    </row>
    <row r="33" spans="1:29" ht="24.75" customHeight="1">
      <c r="A33" s="35" t="s">
        <v>82</v>
      </c>
      <c r="B33" s="45" t="s">
        <v>83</v>
      </c>
      <c r="C33" s="37"/>
      <c r="D33" s="37"/>
      <c r="E33" s="37"/>
      <c r="F33" s="37"/>
      <c r="G33" s="37"/>
      <c r="H33" s="38"/>
      <c r="I33" s="39"/>
      <c r="J33" s="37"/>
      <c r="K33" s="38"/>
      <c r="L33" s="39"/>
      <c r="M33" s="50"/>
      <c r="N33" s="42"/>
      <c r="O33" s="40"/>
      <c r="P33" s="43"/>
      <c r="Q33" s="37"/>
      <c r="R33" s="38"/>
      <c r="S33" s="43"/>
      <c r="T33" s="43"/>
      <c r="U33" s="37"/>
      <c r="V33" s="44"/>
      <c r="W33" s="44"/>
      <c r="X33" s="44"/>
      <c r="Y33" s="44"/>
      <c r="Z33" s="44"/>
      <c r="AA33" s="44"/>
      <c r="AB33" s="44"/>
      <c r="AC33" s="44"/>
    </row>
    <row r="34" spans="1:29">
      <c r="A34" s="35" t="s">
        <v>84</v>
      </c>
      <c r="B34" s="51" t="s">
        <v>85</v>
      </c>
      <c r="C34" s="40">
        <v>801.96</v>
      </c>
      <c r="D34" s="37">
        <f>D8+D9+D10+D11+D12+D13+D14+D15+D19+D22+D23+D32-D33</f>
        <v>1066.3889999999999</v>
      </c>
      <c r="E34" s="37">
        <v>3639.52</v>
      </c>
      <c r="F34" s="37">
        <f>F8+F9+F10+F11+F12+F13+F14+F15+F19+F22+F23+F32-F33</f>
        <v>2457.1550000000002</v>
      </c>
      <c r="G34" s="37">
        <f>G8+G9+G10+G11+G12+G13+G14+G15+G19+G22+G23+G32-G33</f>
        <v>3908.4269999999997</v>
      </c>
      <c r="H34" s="38">
        <f t="shared" si="1"/>
        <v>1</v>
      </c>
      <c r="I34" s="39">
        <f t="shared" si="6"/>
        <v>7.3885292566052474E-2</v>
      </c>
      <c r="J34" s="37">
        <f>J8+J9+J10+J11+J12+J13+J14+J15+J19+J22+J23+J32-J33</f>
        <v>4501.45</v>
      </c>
      <c r="K34" s="38">
        <f t="shared" si="7"/>
        <v>1</v>
      </c>
      <c r="L34" s="39">
        <f t="shared" si="2"/>
        <v>0.23682518573877864</v>
      </c>
      <c r="M34" s="52">
        <f>M8+M9+M10+M11+M12+M13+M14+M15+M19+M22+M23</f>
        <v>0</v>
      </c>
      <c r="N34" s="42">
        <f t="shared" si="0"/>
        <v>-1</v>
      </c>
      <c r="O34" s="40">
        <v>2709.5916794820528</v>
      </c>
      <c r="P34" s="43">
        <f t="shared" si="3"/>
        <v>-0.25550850675856907</v>
      </c>
      <c r="Q34" s="40">
        <v>3197.32</v>
      </c>
      <c r="R34" s="38">
        <f>O34/O$39</f>
        <v>1</v>
      </c>
      <c r="S34" s="43">
        <f t="shared" si="4"/>
        <v>-0.12149953840066818</v>
      </c>
      <c r="T34" s="43">
        <f t="shared" si="5"/>
        <v>0.18000067102773887</v>
      </c>
      <c r="U34" s="37">
        <f>O34-J34</f>
        <v>-1791.858320517947</v>
      </c>
      <c r="V34" s="44"/>
      <c r="W34" s="44"/>
      <c r="X34" s="44"/>
      <c r="Y34" s="44"/>
      <c r="Z34" s="44"/>
      <c r="AA34" s="44"/>
      <c r="AB34" s="44"/>
      <c r="AC34" s="44"/>
    </row>
    <row r="35" spans="1:29">
      <c r="A35" s="35" t="s">
        <v>86</v>
      </c>
      <c r="B35" s="45" t="s">
        <v>87</v>
      </c>
      <c r="C35" s="37">
        <v>0.97799999999999998</v>
      </c>
      <c r="D35" s="37">
        <v>0.95120000000000005</v>
      </c>
      <c r="E35" s="53">
        <v>3.956</v>
      </c>
      <c r="F35" s="37">
        <v>1.57</v>
      </c>
      <c r="G35" s="37">
        <v>2.8130000000000002</v>
      </c>
      <c r="H35" s="38"/>
      <c r="I35" s="39">
        <f t="shared" si="6"/>
        <v>-0.28892821031344784</v>
      </c>
      <c r="J35" s="37">
        <v>2.8130000000000002</v>
      </c>
      <c r="K35" s="38"/>
      <c r="L35" s="39">
        <f t="shared" si="2"/>
        <v>-0.28892821031344784</v>
      </c>
      <c r="M35" s="54"/>
      <c r="N35" s="42">
        <f t="shared" si="0"/>
        <v>-1</v>
      </c>
      <c r="O35" s="53">
        <v>2.8130000000000002</v>
      </c>
      <c r="P35" s="43">
        <f t="shared" si="3"/>
        <v>-0.28892821031344784</v>
      </c>
      <c r="Q35" s="53">
        <f>O35</f>
        <v>2.8130000000000002</v>
      </c>
      <c r="R35" s="38"/>
      <c r="S35" s="43">
        <f t="shared" si="4"/>
        <v>-0.28892821031344784</v>
      </c>
      <c r="T35" s="43">
        <f t="shared" si="5"/>
        <v>0</v>
      </c>
      <c r="U35" s="37">
        <f>O35-J35</f>
        <v>0</v>
      </c>
      <c r="V35" s="55">
        <f>O35/2</f>
        <v>1.4065000000000001</v>
      </c>
      <c r="W35" s="44"/>
      <c r="X35" s="55">
        <f>V35/6*2</f>
        <v>0.46883333333333338</v>
      </c>
      <c r="Y35" s="44"/>
      <c r="Z35" s="55">
        <f>O35-V35-X35</f>
        <v>0.93766666666666665</v>
      </c>
      <c r="AA35" s="44"/>
      <c r="AB35" s="44"/>
      <c r="AC35" s="44"/>
    </row>
    <row r="36" spans="1:29">
      <c r="A36" s="35" t="s">
        <v>88</v>
      </c>
      <c r="B36" s="45" t="s">
        <v>89</v>
      </c>
      <c r="C36" s="37">
        <v>820</v>
      </c>
      <c r="D36" s="40">
        <f>D34/D35</f>
        <v>1121.098612279226</v>
      </c>
      <c r="E36" s="40">
        <v>920</v>
      </c>
      <c r="F36" s="40">
        <f>F34/F35</f>
        <v>1565.0668789808917</v>
      </c>
      <c r="G36" s="40">
        <f>G34/G35</f>
        <v>1389.4159260575896</v>
      </c>
      <c r="H36" s="38"/>
      <c r="I36" s="39">
        <f t="shared" si="6"/>
        <v>0.51023470223651035</v>
      </c>
      <c r="J36" s="40">
        <f>J34/J35</f>
        <v>1600.2310700319942</v>
      </c>
      <c r="K36" s="38"/>
      <c r="L36" s="39">
        <f t="shared" si="2"/>
        <v>0.73938159786086333</v>
      </c>
      <c r="M36" s="56" t="e">
        <f>M34/M35</f>
        <v>#DIV/0!</v>
      </c>
      <c r="N36" s="42" t="e">
        <f t="shared" si="0"/>
        <v>#DIV/0!</v>
      </c>
      <c r="O36" s="40">
        <v>963.23913241452283</v>
      </c>
      <c r="P36" s="43">
        <f t="shared" si="3"/>
        <v>4.6999056972307329E-2</v>
      </c>
      <c r="Q36" s="40">
        <f>Q34/Q35</f>
        <v>1136.622822609314</v>
      </c>
      <c r="R36" s="38"/>
      <c r="S36" s="43">
        <f t="shared" si="4"/>
        <v>0.23545958979273252</v>
      </c>
      <c r="T36" s="43">
        <f t="shared" si="5"/>
        <v>0.18000067102773887</v>
      </c>
      <c r="U36" s="40">
        <f>O36-J36</f>
        <v>-636.99193761747142</v>
      </c>
      <c r="V36" s="57"/>
      <c r="W36" s="57"/>
      <c r="X36" s="57"/>
      <c r="Y36" s="57"/>
      <c r="Z36" s="44"/>
      <c r="AA36" s="44"/>
      <c r="AB36" s="44"/>
      <c r="AC36" s="44"/>
    </row>
    <row r="37" spans="1:29">
      <c r="A37" s="35" t="s">
        <v>90</v>
      </c>
      <c r="B37" s="45" t="s">
        <v>91</v>
      </c>
      <c r="C37" s="37"/>
      <c r="D37" s="37">
        <f>D39-D34</f>
        <v>-286.40499999999986</v>
      </c>
      <c r="E37" s="37"/>
      <c r="F37" s="58">
        <f>F39-F34</f>
        <v>-1012.7550000000001</v>
      </c>
      <c r="G37" s="58">
        <f>G39-G34</f>
        <v>-1320.4669999999996</v>
      </c>
      <c r="H37" s="38"/>
      <c r="I37" s="39"/>
      <c r="J37" s="37"/>
      <c r="K37" s="38"/>
      <c r="L37" s="39"/>
      <c r="M37" s="59"/>
      <c r="N37" s="42"/>
      <c r="O37" s="40"/>
      <c r="P37" s="43"/>
      <c r="Q37" s="40"/>
      <c r="R37" s="38"/>
      <c r="S37" s="43"/>
      <c r="T37" s="43"/>
      <c r="U37" s="37">
        <f>O37-J37</f>
        <v>0</v>
      </c>
      <c r="V37" s="44"/>
      <c r="W37" s="44"/>
      <c r="X37" s="44"/>
      <c r="Y37" s="44"/>
      <c r="Z37" s="44"/>
      <c r="AA37" s="44"/>
      <c r="AB37" s="44"/>
      <c r="AC37" s="44"/>
    </row>
    <row r="38" spans="1:29">
      <c r="A38" s="35" t="s">
        <v>92</v>
      </c>
      <c r="B38" s="45" t="s">
        <v>93</v>
      </c>
      <c r="C38" s="37"/>
      <c r="D38" s="37"/>
      <c r="E38" s="37"/>
      <c r="F38" s="37"/>
      <c r="G38" s="37"/>
      <c r="H38" s="38"/>
      <c r="I38" s="39"/>
      <c r="J38" s="43"/>
      <c r="K38" s="38"/>
      <c r="L38" s="39"/>
      <c r="M38" s="60"/>
      <c r="N38" s="42"/>
      <c r="O38" s="61"/>
      <c r="P38" s="43"/>
      <c r="Q38" s="61"/>
      <c r="R38" s="38"/>
      <c r="S38" s="43"/>
      <c r="T38" s="43"/>
      <c r="U38" s="37"/>
      <c r="V38" s="44"/>
      <c r="W38" s="44"/>
      <c r="X38" s="44"/>
      <c r="Y38" s="44"/>
      <c r="Z38" s="44"/>
      <c r="AA38" s="44"/>
      <c r="AB38" s="44"/>
      <c r="AC38" s="44"/>
    </row>
    <row r="39" spans="1:29">
      <c r="A39" s="35" t="s">
        <v>94</v>
      </c>
      <c r="B39" s="51" t="s">
        <v>95</v>
      </c>
      <c r="C39" s="37">
        <v>801.96</v>
      </c>
      <c r="D39" s="37">
        <f>D40*D35</f>
        <v>779.98400000000004</v>
      </c>
      <c r="E39" s="37">
        <v>3639.52</v>
      </c>
      <c r="F39" s="40">
        <f>F40*F35</f>
        <v>1444.4</v>
      </c>
      <c r="G39" s="40">
        <f>G40*G35</f>
        <v>2587.96</v>
      </c>
      <c r="H39" s="38"/>
      <c r="I39" s="39">
        <f>G39/E39-1</f>
        <v>-0.28892821031344795</v>
      </c>
      <c r="J39" s="37">
        <f>J40*J35</f>
        <v>4501.45</v>
      </c>
      <c r="K39" s="38">
        <f>J39/J$39</f>
        <v>1</v>
      </c>
      <c r="L39" s="39">
        <f>J39/E39-1</f>
        <v>0.23682518573877864</v>
      </c>
      <c r="M39" s="62"/>
      <c r="N39" s="42">
        <f>M39/E39-1</f>
        <v>-1</v>
      </c>
      <c r="O39" s="40">
        <v>2709.5916794820528</v>
      </c>
      <c r="P39" s="43">
        <f t="shared" si="3"/>
        <v>-0.25550850675856907</v>
      </c>
      <c r="Q39" s="40">
        <f>Q34</f>
        <v>3197.32</v>
      </c>
      <c r="R39" s="38">
        <f>O39/O$39</f>
        <v>1</v>
      </c>
      <c r="S39" s="43">
        <f t="shared" si="4"/>
        <v>-0.12149953840066818</v>
      </c>
      <c r="T39" s="43">
        <f t="shared" si="5"/>
        <v>0.18000067102773887</v>
      </c>
      <c r="U39" s="37">
        <f>O39-J39</f>
        <v>-1791.858320517947</v>
      </c>
      <c r="V39" s="57">
        <f>V35*V41</f>
        <v>1526.8963999999999</v>
      </c>
      <c r="W39" s="44"/>
      <c r="X39" s="57">
        <f>X35*X41</f>
        <v>539.50339466666662</v>
      </c>
      <c r="Y39" s="44"/>
      <c r="Z39" s="57">
        <f>Q39-V39-X39</f>
        <v>1130.9202053333338</v>
      </c>
      <c r="AA39" s="44"/>
      <c r="AB39" s="44"/>
      <c r="AC39" s="44"/>
    </row>
    <row r="40" spans="1:29" s="70" customFormat="1" ht="14.4" customHeight="1">
      <c r="A40" s="63" t="s">
        <v>96</v>
      </c>
      <c r="B40" s="51" t="s">
        <v>97</v>
      </c>
      <c r="C40" s="64">
        <v>820</v>
      </c>
      <c r="D40" s="64">
        <f>C40</f>
        <v>820</v>
      </c>
      <c r="E40" s="64">
        <v>920</v>
      </c>
      <c r="F40" s="64">
        <f>E40</f>
        <v>920</v>
      </c>
      <c r="G40" s="64">
        <f>F40</f>
        <v>920</v>
      </c>
      <c r="H40" s="65"/>
      <c r="I40" s="66">
        <f>G40/E40-1</f>
        <v>0</v>
      </c>
      <c r="J40" s="64">
        <f>J36</f>
        <v>1600.2310700319942</v>
      </c>
      <c r="K40" s="65"/>
      <c r="L40" s="66">
        <f>J40/E40-1</f>
        <v>0.73938159786086333</v>
      </c>
      <c r="M40" s="67"/>
      <c r="N40" s="68">
        <f>M40/E40-1</f>
        <v>-1</v>
      </c>
      <c r="O40" s="64">
        <v>963.23913241452283</v>
      </c>
      <c r="P40" s="61">
        <f t="shared" si="3"/>
        <v>4.6999056972307329E-2</v>
      </c>
      <c r="Q40" s="64"/>
      <c r="R40" s="65"/>
      <c r="S40" s="43"/>
      <c r="T40" s="61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s="70" customFormat="1" ht="16.2" customHeight="1">
      <c r="A41" s="63"/>
      <c r="B41" s="51" t="s">
        <v>98</v>
      </c>
      <c r="C41" s="64"/>
      <c r="D41" s="64"/>
      <c r="E41" s="64">
        <f>E40*1.18</f>
        <v>1085.5999999999999</v>
      </c>
      <c r="F41" s="64"/>
      <c r="G41" s="64"/>
      <c r="H41" s="65"/>
      <c r="I41" s="66"/>
      <c r="J41" s="64"/>
      <c r="K41" s="65"/>
      <c r="L41" s="66"/>
      <c r="M41" s="67"/>
      <c r="N41" s="68"/>
      <c r="O41" s="64"/>
      <c r="P41" s="64"/>
      <c r="Q41" s="64">
        <v>1136.622822609314</v>
      </c>
      <c r="R41" s="65"/>
      <c r="S41" s="43">
        <f>Q41/E40-1</f>
        <v>0.23545958979273252</v>
      </c>
      <c r="T41" s="43">
        <f>Q41/O40-1</f>
        <v>0.18000067102773887</v>
      </c>
      <c r="U41" s="69"/>
      <c r="V41" s="64">
        <f>E41</f>
        <v>1085.5999999999999</v>
      </c>
      <c r="W41" s="71">
        <f>V41/1085.6-1</f>
        <v>0</v>
      </c>
      <c r="X41" s="64">
        <f>V41*1.06</f>
        <v>1150.7359999999999</v>
      </c>
      <c r="Y41" s="72">
        <f>X41/V41-1</f>
        <v>6.0000000000000053E-2</v>
      </c>
      <c r="Z41" s="64">
        <f>Z39/Z35</f>
        <v>1206.1004678279421</v>
      </c>
      <c r="AA41" s="72">
        <f>Z41/X41-1</f>
        <v>4.8112223679403598E-2</v>
      </c>
      <c r="AB41" s="72">
        <f>Z41/V41-1</f>
        <v>0.11099895710016794</v>
      </c>
      <c r="AC41" s="69"/>
    </row>
    <row r="42" spans="1:29" s="70" customFormat="1" ht="27" customHeight="1">
      <c r="A42" s="63"/>
      <c r="B42" s="51" t="s">
        <v>99</v>
      </c>
      <c r="C42" s="64"/>
      <c r="D42" s="64"/>
      <c r="E42" s="64"/>
      <c r="F42" s="64"/>
      <c r="G42" s="64"/>
      <c r="H42" s="65"/>
      <c r="I42" s="66"/>
      <c r="J42" s="64"/>
      <c r="K42" s="65"/>
      <c r="L42" s="66"/>
      <c r="M42" s="67"/>
      <c r="N42" s="68"/>
      <c r="O42" s="64"/>
      <c r="P42" s="64"/>
      <c r="Q42" s="64">
        <v>1085.5999999999999</v>
      </c>
      <c r="R42" s="65"/>
      <c r="S42" s="43">
        <f>W41</f>
        <v>0</v>
      </c>
      <c r="T42" s="43"/>
      <c r="U42" s="69"/>
      <c r="V42" s="64"/>
      <c r="W42" s="71"/>
      <c r="X42" s="64"/>
      <c r="Y42" s="72"/>
      <c r="Z42" s="64"/>
      <c r="AA42" s="72"/>
      <c r="AB42" s="72"/>
      <c r="AC42" s="69"/>
    </row>
    <row r="43" spans="1:29" s="70" customFormat="1" ht="27" customHeight="1">
      <c r="A43" s="63"/>
      <c r="B43" s="51" t="s">
        <v>100</v>
      </c>
      <c r="C43" s="64"/>
      <c r="D43" s="64"/>
      <c r="E43" s="64"/>
      <c r="F43" s="64"/>
      <c r="G43" s="64"/>
      <c r="H43" s="65"/>
      <c r="I43" s="66"/>
      <c r="J43" s="64"/>
      <c r="K43" s="65"/>
      <c r="L43" s="66"/>
      <c r="M43" s="67"/>
      <c r="N43" s="68"/>
      <c r="O43" s="64"/>
      <c r="P43" s="64"/>
      <c r="Q43" s="64">
        <v>1150.7359999999999</v>
      </c>
      <c r="R43" s="65"/>
      <c r="S43" s="61">
        <f>Y41</f>
        <v>6.0000000000000053E-2</v>
      </c>
      <c r="T43" s="43"/>
      <c r="U43" s="69"/>
      <c r="V43" s="64"/>
      <c r="W43" s="71"/>
      <c r="X43" s="64"/>
      <c r="Y43" s="72"/>
      <c r="Z43" s="64"/>
      <c r="AA43" s="72"/>
      <c r="AB43" s="72"/>
      <c r="AC43" s="69"/>
    </row>
    <row r="44" spans="1:29" s="70" customFormat="1" ht="27" customHeight="1">
      <c r="A44" s="63"/>
      <c r="B44" s="51" t="s">
        <v>101</v>
      </c>
      <c r="C44" s="64"/>
      <c r="D44" s="64"/>
      <c r="E44" s="64"/>
      <c r="F44" s="64"/>
      <c r="G44" s="64"/>
      <c r="H44" s="65"/>
      <c r="I44" s="66"/>
      <c r="J44" s="64"/>
      <c r="K44" s="65"/>
      <c r="L44" s="66"/>
      <c r="M44" s="67"/>
      <c r="N44" s="68"/>
      <c r="O44" s="64"/>
      <c r="P44" s="64"/>
      <c r="Q44" s="64">
        <v>1206.1004678279421</v>
      </c>
      <c r="R44" s="65"/>
      <c r="S44" s="61">
        <f>AA41</f>
        <v>4.8112223679403598E-2</v>
      </c>
      <c r="T44" s="43"/>
      <c r="U44" s="69"/>
      <c r="V44" s="64"/>
      <c r="W44" s="71"/>
      <c r="X44" s="64"/>
      <c r="Y44" s="72"/>
      <c r="Z44" s="64"/>
      <c r="AA44" s="72"/>
      <c r="AB44" s="72"/>
      <c r="AC44" s="69"/>
    </row>
    <row r="45" spans="1:29">
      <c r="A45" s="73" t="s">
        <v>102</v>
      </c>
      <c r="B45" s="74" t="s">
        <v>103</v>
      </c>
      <c r="C45" s="37"/>
      <c r="D45" s="37"/>
      <c r="E45" s="37"/>
      <c r="F45" s="37"/>
      <c r="G45" s="37"/>
      <c r="H45" s="37"/>
      <c r="I45" s="37"/>
      <c r="J45" s="40">
        <f>J40*J35</f>
        <v>4501.45</v>
      </c>
      <c r="K45" s="37"/>
      <c r="L45" s="37"/>
      <c r="M45" s="37"/>
      <c r="N45" s="37"/>
      <c r="O45" s="40">
        <f>O40*O35</f>
        <v>2709.5916794820528</v>
      </c>
      <c r="P45" s="40"/>
      <c r="Q45" s="40">
        <f>Q41*Q35</f>
        <v>3197.32</v>
      </c>
      <c r="R45" s="37"/>
      <c r="S45" s="43"/>
      <c r="T45" s="43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>
      <c r="A46" s="73" t="s">
        <v>104</v>
      </c>
      <c r="B46" s="74" t="s">
        <v>105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3"/>
      <c r="T46" s="43"/>
      <c r="U46" s="37"/>
      <c r="V46" s="37"/>
      <c r="W46" s="37"/>
      <c r="X46" s="37"/>
      <c r="Y46" s="37"/>
      <c r="Z46" s="37"/>
      <c r="AA46" s="37"/>
      <c r="AB46" s="37"/>
      <c r="AC46" s="37"/>
    </row>
    <row r="47" spans="1:29">
      <c r="A47" s="75"/>
      <c r="B47" s="76"/>
      <c r="C47" s="76"/>
      <c r="D47" s="76"/>
      <c r="E47" s="76"/>
      <c r="F47" s="76"/>
      <c r="G47" s="76"/>
      <c r="H47" s="77"/>
      <c r="I47" s="77"/>
      <c r="J47" s="77"/>
    </row>
    <row r="48" spans="1:29">
      <c r="A48" s="75"/>
      <c r="B48" s="76"/>
      <c r="C48" s="76"/>
      <c r="D48" s="76"/>
      <c r="E48" s="76"/>
      <c r="F48" s="76"/>
      <c r="G48" s="76"/>
      <c r="H48" s="77"/>
      <c r="I48" s="77"/>
      <c r="J48" s="77"/>
      <c r="Q48" s="78"/>
    </row>
    <row r="49" spans="1:15">
      <c r="A49" s="79"/>
      <c r="B49" s="80"/>
      <c r="C49" s="77"/>
      <c r="D49" s="77"/>
      <c r="E49" s="77"/>
      <c r="F49" s="77"/>
      <c r="G49" s="77"/>
      <c r="H49" s="77"/>
      <c r="I49" s="77"/>
      <c r="J49" s="77"/>
      <c r="O49" s="78"/>
    </row>
    <row r="50" spans="1:15">
      <c r="A50" s="81"/>
      <c r="B50" s="82"/>
      <c r="O50" s="78"/>
    </row>
    <row r="51" spans="1:15">
      <c r="A51" s="81"/>
      <c r="B51" s="82"/>
    </row>
    <row r="52" spans="1:15">
      <c r="A52" s="81"/>
      <c r="B52" s="82"/>
    </row>
    <row r="53" spans="1:15">
      <c r="A53" s="81"/>
      <c r="B53" s="82"/>
    </row>
    <row r="54" spans="1:15">
      <c r="A54" s="81"/>
      <c r="B54" s="82"/>
    </row>
    <row r="55" spans="1:15">
      <c r="B55" s="82"/>
    </row>
    <row r="56" spans="1:15">
      <c r="B56" s="82"/>
    </row>
    <row r="57" spans="1:15">
      <c r="B57" s="82"/>
    </row>
    <row r="58" spans="1:15">
      <c r="B58" s="82"/>
    </row>
    <row r="59" spans="1:15">
      <c r="B59" s="82"/>
    </row>
    <row r="60" spans="1:15">
      <c r="B60" s="82"/>
    </row>
    <row r="61" spans="1:15">
      <c r="B61" s="82"/>
    </row>
    <row r="62" spans="1:15">
      <c r="B62" s="82"/>
    </row>
    <row r="63" spans="1:15">
      <c r="B63" s="82"/>
    </row>
    <row r="64" spans="1:15">
      <c r="B64" s="82"/>
    </row>
    <row r="65" spans="2:2">
      <c r="B65" s="82"/>
    </row>
    <row r="66" spans="2:2">
      <c r="B66" s="82"/>
    </row>
    <row r="67" spans="2:2">
      <c r="B67" s="82"/>
    </row>
    <row r="68" spans="2:2">
      <c r="B68" s="82"/>
    </row>
    <row r="69" spans="2:2">
      <c r="B69" s="82"/>
    </row>
    <row r="70" spans="2:2">
      <c r="B70" s="82"/>
    </row>
    <row r="71" spans="2:2">
      <c r="B71" s="82"/>
    </row>
    <row r="72" spans="2:2">
      <c r="B72" s="82"/>
    </row>
    <row r="73" spans="2:2">
      <c r="B73" s="82"/>
    </row>
    <row r="74" spans="2:2">
      <c r="B74" s="82"/>
    </row>
    <row r="75" spans="2:2">
      <c r="B75" s="83"/>
    </row>
    <row r="76" spans="2:2">
      <c r="B76" s="83"/>
    </row>
    <row r="77" spans="2:2">
      <c r="B77" s="83"/>
    </row>
    <row r="78" spans="2:2">
      <c r="B78" s="83"/>
    </row>
    <row r="79" spans="2:2">
      <c r="B79" s="83"/>
    </row>
    <row r="80" spans="2:2">
      <c r="B80" s="83"/>
    </row>
    <row r="81" spans="2:2">
      <c r="B81" s="83"/>
    </row>
    <row r="82" spans="2:2">
      <c r="B82" s="83"/>
    </row>
    <row r="83" spans="2:2">
      <c r="B83" s="83"/>
    </row>
    <row r="84" spans="2:2">
      <c r="B84" s="83"/>
    </row>
  </sheetData>
  <mergeCells count="27">
    <mergeCell ref="S6:S7"/>
    <mergeCell ref="T6:T7"/>
    <mergeCell ref="U6:U7"/>
    <mergeCell ref="V6:AB6"/>
    <mergeCell ref="AC6:AC7"/>
    <mergeCell ref="M6:M7"/>
    <mergeCell ref="N6:N7"/>
    <mergeCell ref="O6:O7"/>
    <mergeCell ref="P6:P7"/>
    <mergeCell ref="Q6:Q7"/>
    <mergeCell ref="R6:R7"/>
    <mergeCell ref="E6:G6"/>
    <mergeCell ref="H6:H7"/>
    <mergeCell ref="I6:I7"/>
    <mergeCell ref="J6:J7"/>
    <mergeCell ref="K6:K7"/>
    <mergeCell ref="L6:L7"/>
    <mergeCell ref="C1:U1"/>
    <mergeCell ref="A2:V2"/>
    <mergeCell ref="B3:I3"/>
    <mergeCell ref="A5:A7"/>
    <mergeCell ref="B5:B7"/>
    <mergeCell ref="C5:L5"/>
    <mergeCell ref="M5:N5"/>
    <mergeCell ref="O5:U5"/>
    <mergeCell ref="V5:AC5"/>
    <mergeCell ref="C6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tarif11</dc:creator>
  <cp:lastModifiedBy>tarif11</cp:lastModifiedBy>
  <dcterms:created xsi:type="dcterms:W3CDTF">2011-11-17T05:20:59Z</dcterms:created>
  <dcterms:modified xsi:type="dcterms:W3CDTF">2011-11-17T05:26:21Z</dcterms:modified>
</cp:coreProperties>
</file>