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<sst xmlns="http://schemas.openxmlformats.org/spreadsheetml/2006/main" count="205" uniqueCount="137">
  <si>
    <t>Таблица N Т1</t>
  </si>
  <si>
    <t>Калькуляция расходов, связанных с производством, передачей  и сбытом тепловой энергии,по ООО "Чебоксарский мясокомбинат", на 2010 год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</si>
  <si>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</si>
  <si>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</si>
  <si>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</si>
  <si>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Расчет Госслужбы</t>
  </si>
  <si>
    <t xml:space="preserve"> 2007 год</t>
  </si>
  <si>
    <t xml:space="preserve"> 2008 год</t>
  </si>
  <si>
    <t xml:space="preserve">Период регулирования </t>
  </si>
  <si>
    <t>Базовый период - 2009 год</t>
  </si>
  <si>
    <t>2010 год</t>
  </si>
  <si>
    <t>Предус-мотре-но в тарифе</t>
  </si>
  <si>
    <t>Факт</t>
  </si>
  <si>
    <t>Предус-мотрено в тарифе ЗАО "ЧМК-Колб.и Дел."</t>
  </si>
  <si>
    <t>Факт 2008 г.</t>
  </si>
  <si>
    <t>2009 год-до пере-смотра</t>
  </si>
  <si>
    <t>Темп 
роста к
 тарифу
 2008 г.</t>
  </si>
  <si>
    <t>Предус-          мотрено в тарифе ЗАО "ЧМК -Колб.и Дел."</t>
  </si>
  <si>
    <t>Предусм-рено в тарифе ООО "ЧМК"</t>
  </si>
  <si>
    <t>Уд.
вес</t>
  </si>
  <si>
    <t>Прирост к
 тарифу
 2008 г.</t>
  </si>
  <si>
    <t>Период регули-рования -2010 год</t>
  </si>
  <si>
    <t>Прирост к
 тарифу
 2009 г.</t>
  </si>
  <si>
    <t>При-рост к
 тарифу
 2009 г.</t>
  </si>
  <si>
    <t>Откло-нение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</si>
  <si>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</si>
  <si>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</si>
  <si>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</si>
  <si>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</si>
  <si>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</si>
  <si>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</si>
  <si>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</si>
  <si>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</si>
  <si>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</si>
  <si>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произв. рабочих</t>
  </si>
  <si>
    <t>6.</t>
  </si>
  <si>
    <t>Дополнительная оплата труда произв.рабочих</t>
  </si>
  <si>
    <t>7.</t>
  </si>
  <si>
    <t>Отчисл. на  соц.  нужды  с  оплаты труда произв.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</si>
  <si>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</si>
  <si>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</si>
  <si>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</si>
  <si>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</si>
  <si>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</si>
  <si>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</si>
  <si>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</si>
  <si>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</si>
  <si>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</si>
  <si>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</si>
  <si>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</si>
  <si>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</si>
  <si>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</si>
  <si>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</si>
  <si>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 xml:space="preserve"> </t>
  </si>
  <si>
    <t>10.</t>
  </si>
  <si>
    <t>Цеховые расходы</t>
  </si>
  <si>
    <t>10.1.</t>
  </si>
  <si>
    <t>Арендная плата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</si>
  <si>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</si>
  <si>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</si>
  <si>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</si>
  <si>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</si>
  <si>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</si>
  <si>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</si>
  <si>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</si>
  <si>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</si>
  <si>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</si>
  <si>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</si>
  <si>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</si>
  <si>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</si>
  <si>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</si>
  <si>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</si>
  <si>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</si>
  <si>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Недополученный по независ.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</si>
  <si>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</si>
  <si>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</si>
  <si>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</si>
  <si>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</si>
  <si>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</si>
  <si>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</si>
  <si>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</si>
  <si>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</si>
  <si>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</si>
  <si>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</si>
  <si>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</si>
  <si>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</si>
  <si>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</si>
  <si>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</si>
  <si>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</si>
  <si>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руб./Гкал., без НДС</t>
  </si>
  <si>
    <t>НВВ расчетная</t>
  </si>
  <si>
    <t>Средняя зарплата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</si>
  <si>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</si>
  <si>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</si>
  <si>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Гкал</t>
  </si>
  <si>
    <t>№№ п/п</t>
  </si>
  <si>
    <t>Период регулирования - 2010 год</t>
  </si>
  <si>
    <t xml:space="preserve">Предус-мотрено  в тарифе </t>
  </si>
  <si>
    <t xml:space="preserve">Факт </t>
  </si>
  <si>
    <t>Откло-нение     (гр.3-гр.4)</t>
  </si>
  <si>
    <t xml:space="preserve">Предус-мотрено  в тарифе (тыс.Гкал) </t>
  </si>
  <si>
    <t>Факт 1 квартала</t>
  </si>
  <si>
    <t xml:space="preserve">Оценка за год </t>
  </si>
  <si>
    <t>Расчет ООО</t>
  </si>
  <si>
    <t>Расчет Госслуж-бы (тыс.Гкал)</t>
  </si>
  <si>
    <t>2010 г. в % к 2009 г.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</si>
  <si>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</si>
  <si>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</si>
  <si>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</si>
  <si>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</si>
  <si>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</si>
  <si>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</si>
  <si>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</si>
  <si>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</si>
  <si>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</si>
  <si>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</si>
  <si>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</si>
  <si>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20270</t>
  </si>
  <si>
    <t xml:space="preserve"> в том числе:</t>
  </si>
  <si>
    <t>3591</t>
  </si>
  <si>
    <t>16679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</si>
  <si>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</si>
  <si>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</si>
  <si>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</si>
  <si>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</si>
  <si>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</si>
  <si>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</si>
  <si>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</si>
  <si>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1621</t>
  </si>
  <si>
    <t>7.2.</t>
  </si>
  <si>
    <t xml:space="preserve">- потерями теплоносителя    </t>
  </si>
  <si>
    <t>То  же  в % к отпуску в сеть (стр.7/стр.6)</t>
  </si>
  <si>
    <t>0,08</t>
  </si>
  <si>
    <t>Всего, в том числе:</t>
  </si>
  <si>
    <t>Полезный   отпуск  теплоэнергии  (стр.6-стр.7)</t>
  </si>
  <si>
    <t>18649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</si>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</sst>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17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2" fontId="3" fillId="0" borderId="2" xfId="0" applyNumberFormat="1" applyFont="1" applyBorder="1" applyAlignment="1">
      <alignment/>
    </xf>
    <xf numFmtId="165" fontId="3" fillId="0" borderId="5" xfId="17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165" fontId="0" fillId="0" borderId="2" xfId="17" applyNumberFormat="1" applyFont="1" applyBorder="1" applyAlignment="1">
      <alignment/>
    </xf>
    <xf numFmtId="2" fontId="0" fillId="0" borderId="2" xfId="17" applyNumberFormat="1" applyFont="1" applyBorder="1" applyAlignment="1">
      <alignment/>
    </xf>
    <xf numFmtId="165" fontId="8" fillId="0" borderId="2" xfId="17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65" fontId="8" fillId="0" borderId="2" xfId="17" applyNumberFormat="1" applyFont="1" applyBorder="1" applyAlignment="1">
      <alignment/>
    </xf>
    <xf numFmtId="2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49" fontId="7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2" fontId="0" fillId="0" borderId="3" xfId="17" applyNumberFormat="1" applyFont="1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2" fontId="0" fillId="0" borderId="2" xfId="17" applyNumberFormat="1" applyFont="1" applyFill="1" applyBorder="1" applyAlignment="1">
      <alignment/>
    </xf>
    <xf numFmtId="2" fontId="7" fillId="0" borderId="2" xfId="0" applyNumberFormat="1" applyFont="1" applyBorder="1" applyAlignment="1">
      <alignment vertical="top" wrapText="1"/>
    </xf>
    <xf numFmtId="16" fontId="6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9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165" fontId="6" fillId="0" borderId="2" xfId="17" applyNumberFormat="1" applyFont="1" applyBorder="1" applyAlignment="1">
      <alignment/>
    </xf>
    <xf numFmtId="165" fontId="3" fillId="0" borderId="2" xfId="17" applyNumberFormat="1" applyFont="1" applyBorder="1" applyAlignment="1">
      <alignment/>
    </xf>
    <xf numFmtId="10" fontId="0" fillId="0" borderId="2" xfId="17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165" fontId="10" fillId="0" borderId="5" xfId="17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165" fontId="11" fillId="0" borderId="2" xfId="17" applyNumberFormat="1" applyFont="1" applyBorder="1" applyAlignment="1">
      <alignment/>
    </xf>
    <xf numFmtId="2" fontId="11" fillId="0" borderId="2" xfId="17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9" fontId="1" fillId="0" borderId="0" xfId="0" applyNumberFormat="1" applyBorder="1" applyAlignment="1">
      <alignment vertical="center"/>
    </xf>
    <xf numFmtId="0" fontId="1" fillId="0" borderId="0" xfId="0" applyBorder="1" applyAlignment="1">
      <alignment/>
    </xf>
    <xf numFmtId="0" fontId="13" fillId="0" borderId="0" xfId="0" applyFont="1" applyAlignment="1">
      <alignment/>
    </xf>
    <xf numFmtId="49" fontId="1" fillId="0" borderId="0" xfId="0" applyNumberFormat="1" applyAlignment="1">
      <alignment vertical="center"/>
    </xf>
    <xf numFmtId="0" fontId="1" fillId="0" borderId="0" xfId="0" applyAlignment="1">
      <alignment vertical="center"/>
    </xf>
    <xf numFmtId="0" fontId="1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Border="1" applyAlignment="1">
      <alignment horizontal="center"/>
    </xf>
    <xf numFmtId="0" fontId="1" fillId="0" borderId="6" xfId="0" applyBorder="1" applyAlignment="1">
      <alignment horizontal="center" vertical="center" wrapText="1"/>
    </xf>
    <xf numFmtId="0" fontId="1" fillId="0" borderId="7" xfId="0" applyBorder="1" applyAlignment="1">
      <alignment horizontal="center" vertical="center"/>
    </xf>
    <xf numFmtId="0" fontId="1" fillId="0" borderId="8" xfId="0" applyBorder="1" applyAlignment="1">
      <alignment horizontal="center" vertical="center" wrapText="1"/>
    </xf>
    <xf numFmtId="0" fontId="1" fillId="0" borderId="9" xfId="0" applyBorder="1" applyAlignment="1">
      <alignment horizontal="center" vertical="center" wrapText="1"/>
    </xf>
    <xf numFmtId="0" fontId="1" fillId="0" borderId="10" xfId="0" applyBorder="1" applyAlignment="1">
      <alignment horizontal="center" vertical="center" wrapText="1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1" fillId="0" borderId="2" xfId="0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2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5" xfId="0" applyFont="1" applyBorder="1" applyAlignment="1">
      <alignment/>
    </xf>
    <xf numFmtId="1" fontId="6" fillId="0" borderId="2" xfId="0" applyNumberFormat="1" applyFont="1" applyBorder="1" applyAlignment="1">
      <alignment/>
    </xf>
    <xf numFmtId="2" fontId="1" fillId="0" borderId="2" xfId="0" applyNumberFormat="1" applyBorder="1" applyAlignment="1">
      <alignment/>
    </xf>
    <xf numFmtId="165" fontId="0" fillId="0" borderId="2" xfId="17" applyNumberFormat="1" applyBorder="1" applyAlignment="1">
      <alignment/>
    </xf>
    <xf numFmtId="0" fontId="1" fillId="0" borderId="19" xfId="0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" fillId="0" borderId="2" xfId="0" applyBorder="1" applyAlignment="1">
      <alignment/>
    </xf>
    <xf numFmtId="0" fontId="6" fillId="0" borderId="20" xfId="0" applyFont="1" applyBorder="1" applyAlignment="1">
      <alignment/>
    </xf>
    <xf numFmtId="0" fontId="15" fillId="0" borderId="19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9" fontId="6" fillId="0" borderId="20" xfId="17" applyFont="1" applyBorder="1" applyAlignment="1">
      <alignment/>
    </xf>
    <xf numFmtId="165" fontId="6" fillId="0" borderId="21" xfId="17" applyNumberFormat="1" applyFont="1" applyBorder="1" applyAlignment="1">
      <alignment/>
    </xf>
    <xf numFmtId="9" fontId="1" fillId="0" borderId="2" xfId="0" applyNumberFormat="1" applyBorder="1" applyAlignment="1">
      <alignment/>
    </xf>
    <xf numFmtId="49" fontId="16" fillId="0" borderId="2" xfId="0" applyNumberFormat="1" applyFont="1" applyBorder="1" applyAlignment="1">
      <alignment horizontal="left" vertical="center" wrapText="1"/>
    </xf>
    <xf numFmtId="1" fontId="6" fillId="0" borderId="21" xfId="17" applyNumberFormat="1" applyFont="1" applyBorder="1" applyAlignment="1">
      <alignment/>
    </xf>
    <xf numFmtId="1" fontId="6" fillId="0" borderId="5" xfId="17" applyNumberFormat="1" applyFont="1" applyBorder="1" applyAlignment="1">
      <alignment/>
    </xf>
    <xf numFmtId="0" fontId="1" fillId="0" borderId="22" xfId="0" applyBorder="1" applyAlignment="1">
      <alignment horizontal="center" vertical="top" wrapText="1"/>
    </xf>
    <xf numFmtId="0" fontId="13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" fillId="0" borderId="27" xfId="0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0" fontId="13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49" fontId="16" fillId="0" borderId="23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vertical="top" wrapText="1"/>
    </xf>
    <xf numFmtId="49" fontId="6" fillId="0" borderId="24" xfId="0" applyNumberFormat="1" applyFont="1" applyBorder="1" applyAlignment="1">
      <alignment vertical="top" wrapText="1"/>
    </xf>
    <xf numFmtId="165" fontId="6" fillId="0" borderId="25" xfId="17" applyNumberFormat="1" applyFont="1" applyBorder="1" applyAlignment="1">
      <alignment/>
    </xf>
    <xf numFmtId="165" fontId="6" fillId="0" borderId="29" xfId="17" applyNumberFormat="1" applyFont="1" applyBorder="1" applyAlignment="1">
      <alignment/>
    </xf>
    <xf numFmtId="165" fontId="6" fillId="0" borderId="4" xfId="17" applyNumberFormat="1" applyFont="1" applyBorder="1" applyAlignment="1">
      <alignment/>
    </xf>
    <xf numFmtId="0" fontId="1" fillId="0" borderId="27" xfId="0" applyBorder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165" fontId="6" fillId="0" borderId="30" xfId="17" applyNumberFormat="1" applyFont="1" applyBorder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165" fontId="6" fillId="0" borderId="20" xfId="17" applyNumberFormat="1" applyFont="1" applyBorder="1" applyAlignment="1">
      <alignment/>
    </xf>
    <xf numFmtId="165" fontId="6" fillId="0" borderId="5" xfId="17" applyNumberFormat="1" applyFont="1" applyBorder="1" applyAlignment="1">
      <alignment/>
    </xf>
    <xf numFmtId="0" fontId="15" fillId="0" borderId="19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vertical="top" wrapText="1"/>
    </xf>
    <xf numFmtId="166" fontId="6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2" fontId="1" fillId="0" borderId="2" xfId="0" applyNumberFormat="1" applyFill="1" applyBorder="1" applyAlignment="1">
      <alignment/>
    </xf>
    <xf numFmtId="0" fontId="1" fillId="0" borderId="0" xfId="0" applyFill="1" applyAlignment="1">
      <alignment/>
    </xf>
    <xf numFmtId="0" fontId="1" fillId="0" borderId="19" xfId="0" applyBorder="1" applyAlignment="1">
      <alignment/>
    </xf>
    <xf numFmtId="0" fontId="1" fillId="0" borderId="31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6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" fillId="0" borderId="34" xfId="0" applyBorder="1" applyAlignment="1">
      <alignment/>
    </xf>
    <xf numFmtId="0" fontId="1" fillId="0" borderId="34" xfId="0" applyBorder="1" applyAlignment="1">
      <alignment wrapText="1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rofiles\tarif9\&#1052;&#1086;&#1080;%20&#1076;&#1086;&#1082;&#1091;&#1084;&#1077;&#1085;&#1090;&#1099;\&#1058;&#1040;&#1056;&#1048;&#1060;&#1067;%20&#1085;&#1072;%202010%20&#1075;&#1086;&#1076;\&#1063;&#1077;&#1073;&#1086;&#1082;&#1089;&#1072;&#1088;&#1099;\&#1054;&#1054;&#1054;%20&#1063;&#1052;&#1050;\&#1054;&#1054;&#1054;%20&#1063;&#1052;&#1050;%202009%20&#1075;&#1086;&#1076;\&#1056;&#1072;&#1089;&#1095;&#1077;&#1090;&#1085;&#1099;&#1077;%20&#1090;&#1072;&#1073;&#1083;&#1080;&#1094;&#1099;-&#1058;&#1045;&#1055;&#1051;&#1054;&#1069;&#1053;&#1045;&#1056;&#1043;&#1048;&#1071;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rofiles\tarif9\&#1052;&#1086;&#1080;%20&#1076;&#1086;&#1082;&#1091;&#1084;&#1077;&#1085;&#1090;&#1099;\&#1058;&#1040;&#1056;&#1048;&#1060;&#1067;%20&#1085;&#1072;%202010%20&#1075;&#1086;&#1076;\&#1063;&#1077;&#1073;&#1086;&#1082;&#1089;&#1072;&#1088;&#1099;\&#1054;&#1054;&#1054;%20&#1063;&#1052;&#1050;\&#1054;&#1054;&#1054;%20&#1063;&#1052;&#1050;%202009%20&#1075;&#1086;&#1076;\&#1056;&#1072;&#1089;&#1095;&#1077;&#1090;%20%20&#1043;&#1054;&#1089;&#1089;&#1083;&#1091;&#1078;&#1073;&#1099;%20-&#1054;&#1054;&#1054;%20&#1063;&#1052;&#1050;%20&#1056;&#1072;&#1089;&#1095;&#1077;&#1090;%20%20&#1085;&#1072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0\&#1056;&#1072;&#1089;&#1095;&#1077;&#1090;%20&#1043;&#1086;&#1089;&#1089;&#1083;&#1091;&#1078;&#1073;&#1099;%20&#1054;&#1054;&#1054;%20&#1063;&#1052;&#1050;--2010-&#1092;&#1072;&#1082;&#1090;&#1080;&#1095;&#1077;&#1089;&#1082;&#1080;&#1077;%20&#1088;&#1072;&#1089;&#1095;&#1077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Profiles\tarif9\&#1052;&#1086;&#1080;%20&#1076;&#1086;&#1082;&#1091;&#1084;&#1077;&#1085;&#1090;&#1099;\&#1058;&#1040;&#1056;&#1048;&#1060;&#1067;%20&#1085;&#1072;%202008%20&#1075;&#1086;&#1076;\&#1063;&#1077;&#1073;&#1086;&#1082;&#1089;&#1072;&#1088;&#1099;\&#1063;&#1077;&#1073;.&#1084;&#1103;&#1089;&#1086;&#1082;&#1086;&#1084;&#1073;&#1080;&#1085;&#1072;&#1090;\&#1056;&#1040;&#1057;&#1063;&#1045;&#1058;%20&#1056;&#1057;&#1058;%20&#1056;&#1072;&#1089;&#1095;&#1077;&#1090;&#1085;&#1099;&#1077;%20&#1090;&#1072;&#1073;&#1083;&#1080;&#1094;&#1099;-03%20&#1089;&#1077;&#1085;&#1090;&#1103;&#1073;&#1088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г-ОСВ"/>
      <sheetName val="Т.1"/>
      <sheetName val="Т 2"/>
      <sheetName val="Т2.1"/>
      <sheetName val="Т3"/>
      <sheetName val="Топливо"/>
      <sheetName val="Бухг-60"/>
      <sheetName val="Т6 (2)"/>
      <sheetName val="э.энергия (2)"/>
      <sheetName val="Т8"/>
      <sheetName val="Т.8.1."/>
      <sheetName val="Т.8.2."/>
      <sheetName val="Т10.1"/>
      <sheetName val="котлы"/>
      <sheetName val="Т.12"/>
    </sheetNames>
    <sheetDataSet>
      <sheetData sheetId="0">
        <row r="21">
          <cell r="D21">
            <v>5695562.07</v>
          </cell>
        </row>
      </sheetData>
      <sheetData sheetId="6">
        <row r="34">
          <cell r="C34">
            <v>1276377.75</v>
          </cell>
        </row>
      </sheetData>
      <sheetData sheetId="8">
        <row r="42">
          <cell r="D42">
            <v>554993.86</v>
          </cell>
        </row>
      </sheetData>
      <sheetData sheetId="9">
        <row r="25">
          <cell r="L25">
            <v>934029.71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."/>
      <sheetName val="Т 2"/>
      <sheetName val="Т.2.1."/>
      <sheetName val="Т3"/>
      <sheetName val="Топливо"/>
      <sheetName val="Т4"/>
      <sheetName val="вода1"/>
      <sheetName val="вода"/>
      <sheetName val="Т6"/>
      <sheetName val="э.энергия"/>
      <sheetName val="Т8"/>
      <sheetName val="Т.8.1."/>
      <sheetName val="Т.8.2."/>
      <sheetName val="Т9"/>
      <sheetName val="Т9(1)"/>
      <sheetName val="Т10"/>
      <sheetName val="Т10.1"/>
      <sheetName val="Т11"/>
      <sheetName val="Т11.1"/>
      <sheetName val="Т.12 (2)"/>
      <sheetName val="Т.12"/>
      <sheetName val="Т13"/>
      <sheetName val="Т14 (2)"/>
      <sheetName val="Т14"/>
      <sheetName val="Приложение к Т12 и Т13"/>
      <sheetName val="котлы"/>
    </sheetNames>
    <sheetDataSet>
      <sheetData sheetId="1">
        <row r="6">
          <cell r="J6">
            <v>25.86</v>
          </cell>
        </row>
        <row r="9">
          <cell r="J9">
            <v>4.523</v>
          </cell>
        </row>
        <row r="12">
          <cell r="J12">
            <v>21.34</v>
          </cell>
        </row>
        <row r="17">
          <cell r="J17">
            <v>0.048</v>
          </cell>
        </row>
        <row r="20">
          <cell r="J20">
            <v>1.24</v>
          </cell>
        </row>
        <row r="26">
          <cell r="J26">
            <v>4.097</v>
          </cell>
        </row>
        <row r="29">
          <cell r="J29">
            <v>20.47</v>
          </cell>
        </row>
        <row r="53">
          <cell r="J53">
            <v>0.33</v>
          </cell>
        </row>
        <row r="56">
          <cell r="J56">
            <v>1.84</v>
          </cell>
        </row>
        <row r="69">
          <cell r="I69">
            <v>22.4</v>
          </cell>
          <cell r="J69">
            <v>22.4</v>
          </cell>
        </row>
        <row r="72">
          <cell r="J72">
            <v>3.77</v>
          </cell>
        </row>
      </sheetData>
      <sheetData sheetId="3">
        <row r="104">
          <cell r="M104">
            <v>8407.45897894737</v>
          </cell>
        </row>
        <row r="113">
          <cell r="M113">
            <v>8197.29034561404</v>
          </cell>
        </row>
      </sheetData>
      <sheetData sheetId="6">
        <row r="23">
          <cell r="H23">
            <v>471.93</v>
          </cell>
        </row>
      </sheetData>
      <sheetData sheetId="9">
        <row r="20">
          <cell r="J20">
            <v>1121.81</v>
          </cell>
        </row>
        <row r="32">
          <cell r="I32">
            <v>1121.81</v>
          </cell>
        </row>
      </sheetData>
      <sheetData sheetId="10">
        <row r="104">
          <cell r="L104">
            <v>912526</v>
          </cell>
        </row>
      </sheetData>
      <sheetData sheetId="12">
        <row r="9">
          <cell r="I9">
            <v>912.53</v>
          </cell>
        </row>
        <row r="15">
          <cell r="I15">
            <v>13</v>
          </cell>
        </row>
        <row r="21">
          <cell r="I21">
            <v>5849.55</v>
          </cell>
        </row>
      </sheetData>
      <sheetData sheetId="16">
        <row r="14">
          <cell r="G14">
            <v>373.65</v>
          </cell>
        </row>
        <row r="19">
          <cell r="G19">
            <v>110.89</v>
          </cell>
        </row>
      </sheetData>
      <sheetData sheetId="19">
        <row r="7">
          <cell r="D7">
            <v>1167.99</v>
          </cell>
        </row>
      </sheetData>
      <sheetData sheetId="20">
        <row r="7">
          <cell r="D7">
            <v>1168.04</v>
          </cell>
        </row>
        <row r="14">
          <cell r="D14">
            <v>714</v>
          </cell>
        </row>
      </sheetData>
      <sheetData sheetId="22">
        <row r="27">
          <cell r="F27">
            <v>101.63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.9.2."/>
      <sheetName val="ФСТ1"/>
      <sheetName val="ФСТ2"/>
      <sheetName val="ОСВ"/>
      <sheetName val="Баланс производство"/>
      <sheetName val="индексы 2010"/>
      <sheetName val="Кальк.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Мат."/>
      <sheetName val="Т8 ГСТ"/>
      <sheetName val="Т8 "/>
      <sheetName val="Т8.1 "/>
      <sheetName val="Т.8.2."/>
      <sheetName val="Ремонт 2008"/>
      <sheetName val="Т.10"/>
      <sheetName val="котлы"/>
      <sheetName val="Т9"/>
      <sheetName val="Т9(1)"/>
      <sheetName val="Т9.2."/>
      <sheetName val="Т11.1"/>
      <sheetName val="Т12"/>
      <sheetName val="Т13"/>
      <sheetName val="Т14"/>
      <sheetName val="Приложение к Т12 и Т13"/>
      <sheetName val="Аренда2008"/>
    </sheetNames>
    <sheetDataSet>
      <sheetData sheetId="8">
        <row r="69">
          <cell r="J69">
            <v>20.44</v>
          </cell>
        </row>
      </sheetData>
      <sheetData sheetId="10">
        <row r="120">
          <cell r="M120">
            <v>9375.09</v>
          </cell>
        </row>
      </sheetData>
      <sheetData sheetId="14">
        <row r="44">
          <cell r="I44">
            <v>512.18</v>
          </cell>
        </row>
      </sheetData>
      <sheetData sheetId="15">
        <row r="42">
          <cell r="J42">
            <v>1402.42</v>
          </cell>
        </row>
      </sheetData>
      <sheetData sheetId="22">
        <row r="19">
          <cell r="I19">
            <v>6337.01</v>
          </cell>
        </row>
      </sheetData>
      <sheetData sheetId="24">
        <row r="18">
          <cell r="J18">
            <v>331.87</v>
          </cell>
        </row>
      </sheetData>
      <sheetData sheetId="28">
        <row r="7">
          <cell r="H7">
            <v>108.64</v>
          </cell>
        </row>
      </sheetData>
      <sheetData sheetId="30">
        <row r="4">
          <cell r="D4">
            <v>1038.95</v>
          </cell>
        </row>
        <row r="14">
          <cell r="D14">
            <v>714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оль"/>
      <sheetName val="Т14"/>
      <sheetName val="ОСВ"/>
      <sheetName val="Т13 норм"/>
      <sheetName val="Т.1РСТ"/>
      <sheetName val="Т 2РСТ"/>
      <sheetName val="Т2.1РСТ"/>
      <sheetName val="Т3РСТ "/>
      <sheetName val="Топливо"/>
      <sheetName val="Вода РСТ"/>
      <sheetName val="вода"/>
      <sheetName val="э.э РСТ"/>
      <sheetName val="э.энергия"/>
      <sheetName val="Т6 (2)"/>
      <sheetName val="Т7"/>
      <sheetName val="Т8 рст"/>
      <sheetName val="Т.8.1. "/>
      <sheetName val="Т.8.2.рст"/>
      <sheetName val="Т.14"/>
      <sheetName val="Т.11"/>
      <sheetName val="РЕМОНТ"/>
      <sheetName val="цехрст"/>
      <sheetName val="котлы (2)"/>
    </sheetNames>
    <sheetDataSet>
      <sheetData sheetId="21">
        <row r="18">
          <cell r="I18">
            <v>372.4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:IV16384"/>
    </sheetView>
  </sheetViews>
  <sheetFormatPr defaultColWidth="9.33203125" defaultRowHeight="12.75"/>
  <cols>
    <col min="1" max="1" width="5.33203125" style="1" customWidth="1"/>
    <col min="2" max="2" width="45.66015625" style="1" customWidth="1"/>
    <col min="3" max="3" width="0.328125" style="1" customWidth="1"/>
    <col min="4" max="4" width="9.33203125" style="1" hidden="1" customWidth="1"/>
    <col min="5" max="5" width="12.16015625" style="1" customWidth="1"/>
    <col min="6" max="6" width="7.83203125" style="1" customWidth="1"/>
    <col min="7" max="7" width="10.66015625" style="1" hidden="1" customWidth="1"/>
    <col min="8" max="8" width="8.83203125" style="1" hidden="1" customWidth="1"/>
    <col min="9" max="9" width="12.16015625" style="1" customWidth="1"/>
    <col min="10" max="10" width="12.5" style="1" hidden="1" customWidth="1"/>
    <col min="11" max="11" width="9.5" style="1" customWidth="1"/>
    <col min="12" max="12" width="7.66015625" style="1" customWidth="1"/>
    <col min="13" max="13" width="9" style="1" customWidth="1"/>
    <col min="14" max="14" width="8" style="1" customWidth="1"/>
    <col min="15" max="15" width="7.66015625" style="1" customWidth="1"/>
    <col min="16" max="16" width="9.83203125" style="1" customWidth="1"/>
    <col min="17" max="17" width="8.83203125" style="1" customWidth="1"/>
    <col min="18" max="18" width="7.66015625" style="1" customWidth="1"/>
    <col min="19" max="19" width="8.16015625" style="1" customWidth="1"/>
    <col min="20" max="20" width="9.5" style="1" customWidth="1"/>
    <col min="21" max="16384" width="9.33203125" style="1" customWidth="1"/>
  </cols>
  <sheetData>
    <row r="1" spans="3:13" ht="3.75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0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4" t="s">
        <v>2</v>
      </c>
      <c r="B3" s="5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5</v>
      </c>
      <c r="R3" s="6"/>
      <c r="S3" s="6"/>
      <c r="T3" s="6"/>
    </row>
    <row r="4" spans="1:20" ht="13.5" customHeight="1">
      <c r="A4" s="4"/>
      <c r="B4" s="5"/>
      <c r="C4" s="7" t="s">
        <v>6</v>
      </c>
      <c r="D4" s="7"/>
      <c r="E4" s="8" t="s">
        <v>7</v>
      </c>
      <c r="F4" s="9"/>
      <c r="G4" s="10" t="s">
        <v>8</v>
      </c>
      <c r="H4" s="11"/>
      <c r="I4" s="12" t="s">
        <v>9</v>
      </c>
      <c r="J4" s="12"/>
      <c r="K4" s="12"/>
      <c r="L4" s="12"/>
      <c r="M4" s="12"/>
      <c r="N4" s="6" t="s">
        <v>10</v>
      </c>
      <c r="O4" s="6"/>
      <c r="P4" s="6"/>
      <c r="Q4" s="6" t="s">
        <v>10</v>
      </c>
      <c r="R4" s="6"/>
      <c r="S4" s="6"/>
      <c r="T4" s="6"/>
    </row>
    <row r="5" spans="1:20" ht="60.75" customHeight="1">
      <c r="A5" s="4"/>
      <c r="B5" s="5"/>
      <c r="C5" s="13" t="s">
        <v>11</v>
      </c>
      <c r="D5" s="13" t="s">
        <v>12</v>
      </c>
      <c r="E5" s="14" t="s">
        <v>13</v>
      </c>
      <c r="F5" s="15" t="s">
        <v>14</v>
      </c>
      <c r="G5" s="16" t="s">
        <v>15</v>
      </c>
      <c r="H5" s="17" t="s">
        <v>16</v>
      </c>
      <c r="I5" s="16" t="s">
        <v>17</v>
      </c>
      <c r="J5" s="16" t="s">
        <v>16</v>
      </c>
      <c r="K5" s="16" t="s">
        <v>18</v>
      </c>
      <c r="L5" s="15" t="s">
        <v>19</v>
      </c>
      <c r="M5" s="16" t="s">
        <v>20</v>
      </c>
      <c r="N5" s="15" t="s">
        <v>21</v>
      </c>
      <c r="O5" s="15" t="s">
        <v>19</v>
      </c>
      <c r="P5" s="16" t="s">
        <v>22</v>
      </c>
      <c r="Q5" s="15" t="s">
        <v>21</v>
      </c>
      <c r="R5" s="15" t="s">
        <v>19</v>
      </c>
      <c r="S5" s="16" t="s">
        <v>23</v>
      </c>
      <c r="T5" s="15" t="s">
        <v>24</v>
      </c>
    </row>
    <row r="6" spans="1:20" ht="15">
      <c r="A6" s="18" t="s">
        <v>25</v>
      </c>
      <c r="B6" s="19" t="s">
        <v>26</v>
      </c>
      <c r="C6" s="20">
        <v>5587</v>
      </c>
      <c r="D6" s="21">
        <f>'[1]2008 г-ОСВ'!D21/1000</f>
        <v>5695.56207</v>
      </c>
      <c r="E6" s="22">
        <v>7063.8</v>
      </c>
      <c r="F6" s="23">
        <v>6506</v>
      </c>
      <c r="G6" s="24">
        <f>'[2]Т3'!M104</f>
        <v>8407.45897894737</v>
      </c>
      <c r="H6" s="25">
        <f aca="true" t="shared" si="0" ref="H6:H18">G6/E6-1</f>
        <v>0.19021758528658372</v>
      </c>
      <c r="I6" s="26">
        <f>'[2]Т3'!M113</f>
        <v>8197.29034561404</v>
      </c>
      <c r="J6" s="27">
        <f aca="true" t="shared" si="1" ref="J6:J18">I6/E6-1</f>
        <v>0.16046467136867393</v>
      </c>
      <c r="K6" s="28">
        <f>'[2]Т3'!M113</f>
        <v>8197.29034561404</v>
      </c>
      <c r="L6" s="29">
        <f>K6/K$40</f>
        <v>0.6457115172610324</v>
      </c>
      <c r="M6" s="29">
        <f aca="true" t="shared" si="2" ref="M6:M39">K6/E6-1</f>
        <v>0.16046467136867393</v>
      </c>
      <c r="N6" s="30">
        <v>9404</v>
      </c>
      <c r="O6" s="31">
        <f>N6/N38</f>
        <v>0.5918361700813801</v>
      </c>
      <c r="P6" s="31">
        <f>N6/K6-1</f>
        <v>0.14720835831215995</v>
      </c>
      <c r="Q6" s="26">
        <f>'[3]Т3'!M120</f>
        <v>9375.09</v>
      </c>
      <c r="R6" s="27">
        <f>Q6/Q$38</f>
        <v>0.6735492416669898</v>
      </c>
      <c r="S6" s="27">
        <f>Q6/K6-1</f>
        <v>0.14368158314852697</v>
      </c>
      <c r="T6" s="26">
        <f>Q6-N6</f>
        <v>-28.909999999999854</v>
      </c>
    </row>
    <row r="7" spans="1:20" ht="15">
      <c r="A7" s="18" t="s">
        <v>27</v>
      </c>
      <c r="B7" s="19" t="s">
        <v>28</v>
      </c>
      <c r="C7" s="32">
        <v>311.7</v>
      </c>
      <c r="D7" s="33">
        <f>'[1]Бухг-60'!C34/1.18/1000</f>
        <v>1081.676059322034</v>
      </c>
      <c r="E7" s="34">
        <v>325.6</v>
      </c>
      <c r="F7" s="23">
        <v>323</v>
      </c>
      <c r="G7" s="24">
        <f>'[2]вода1'!H23</f>
        <v>471.93</v>
      </c>
      <c r="H7" s="25">
        <f t="shared" si="0"/>
        <v>0.4494164619164618</v>
      </c>
      <c r="I7" s="26">
        <f>G7</f>
        <v>471.93</v>
      </c>
      <c r="J7" s="27">
        <f t="shared" si="1"/>
        <v>0.4494164619164618</v>
      </c>
      <c r="K7" s="28">
        <f>'[2]вода1'!H23</f>
        <v>471.93</v>
      </c>
      <c r="L7" s="29">
        <f aca="true" t="shared" si="3" ref="L7:L38">K7/K$40</f>
        <v>0.03717455689538253</v>
      </c>
      <c r="M7" s="29">
        <f t="shared" si="2"/>
        <v>0.4494164619164618</v>
      </c>
      <c r="N7" s="30">
        <v>589</v>
      </c>
      <c r="O7" s="31">
        <f>N7/N$38</f>
        <v>0.0370684287726428</v>
      </c>
      <c r="P7" s="31">
        <f aca="true" t="shared" si="4" ref="P7:P39">N7/K7-1</f>
        <v>0.24806645053291798</v>
      </c>
      <c r="Q7" s="26">
        <f>'[3]вода'!I44</f>
        <v>512.18</v>
      </c>
      <c r="R7" s="27">
        <f aca="true" t="shared" si="5" ref="R7:R38">Q7/Q$38</f>
        <v>0.036797348142471036</v>
      </c>
      <c r="S7" s="27">
        <f>Q7/K7-1</f>
        <v>0.08528807238361602</v>
      </c>
      <c r="T7" s="26">
        <f aca="true" t="shared" si="6" ref="T7:T39">Q7-N7</f>
        <v>-76.82000000000005</v>
      </c>
    </row>
    <row r="8" spans="1:20" ht="14.25" customHeight="1">
      <c r="A8" s="18" t="s">
        <v>29</v>
      </c>
      <c r="B8" s="19" t="s">
        <v>30</v>
      </c>
      <c r="C8" s="20">
        <v>811.1</v>
      </c>
      <c r="D8" s="21">
        <f>'[1]э.энергия (2)'!D42/1000</f>
        <v>554.99386</v>
      </c>
      <c r="E8" s="22">
        <v>870.4</v>
      </c>
      <c r="F8" s="23">
        <v>984</v>
      </c>
      <c r="G8" s="24">
        <f>'[2]э.энергия'!J20</f>
        <v>1121.81</v>
      </c>
      <c r="H8" s="25">
        <f t="shared" si="0"/>
        <v>0.2888442095588235</v>
      </c>
      <c r="I8" s="26">
        <f aca="true" t="shared" si="7" ref="I8:I41">G8</f>
        <v>1121.81</v>
      </c>
      <c r="J8" s="27">
        <f t="shared" si="1"/>
        <v>0.2888442095588235</v>
      </c>
      <c r="K8" s="28">
        <f>'[2]э.энергия'!I32</f>
        <v>1121.81</v>
      </c>
      <c r="L8" s="29">
        <f t="shared" si="3"/>
        <v>0.08836647314391768</v>
      </c>
      <c r="M8" s="29">
        <f t="shared" si="2"/>
        <v>0.2888442095588235</v>
      </c>
      <c r="N8" s="30">
        <v>1893</v>
      </c>
      <c r="O8" s="31">
        <f aca="true" t="shared" si="8" ref="O8:O38">N8/N$38</f>
        <v>0.11913503508762788</v>
      </c>
      <c r="P8" s="31">
        <f t="shared" si="4"/>
        <v>0.6874515292250918</v>
      </c>
      <c r="Q8" s="26">
        <f>'[3]Т6'!J42</f>
        <v>1402.42</v>
      </c>
      <c r="R8" s="27">
        <f t="shared" si="5"/>
        <v>0.10075625167317005</v>
      </c>
      <c r="S8" s="27">
        <f>Q8/K8-1</f>
        <v>0.25014039810663147</v>
      </c>
      <c r="T8" s="26">
        <f t="shared" si="6"/>
        <v>-490.5799999999999</v>
      </c>
    </row>
    <row r="9" spans="1:20" ht="15">
      <c r="A9" s="18" t="s">
        <v>31</v>
      </c>
      <c r="B9" s="35" t="s">
        <v>32</v>
      </c>
      <c r="C9" s="20"/>
      <c r="D9" s="20"/>
      <c r="E9" s="22"/>
      <c r="F9" s="22"/>
      <c r="G9" s="36"/>
      <c r="H9" s="25" t="e">
        <f t="shared" si="0"/>
        <v>#DIV/0!</v>
      </c>
      <c r="I9" s="26">
        <f t="shared" si="7"/>
        <v>0</v>
      </c>
      <c r="J9" s="27" t="e">
        <f t="shared" si="1"/>
        <v>#DIV/0!</v>
      </c>
      <c r="K9" s="28"/>
      <c r="L9" s="29">
        <f t="shared" si="3"/>
        <v>0</v>
      </c>
      <c r="M9" s="29" t="e">
        <f t="shared" si="2"/>
        <v>#DIV/0!</v>
      </c>
      <c r="N9" s="30"/>
      <c r="O9" s="31">
        <f t="shared" si="8"/>
        <v>0</v>
      </c>
      <c r="P9" s="31" t="e">
        <f t="shared" si="4"/>
        <v>#DIV/0!</v>
      </c>
      <c r="Q9" s="30"/>
      <c r="R9" s="27">
        <f t="shared" si="5"/>
        <v>0</v>
      </c>
      <c r="S9" s="27" t="e">
        <f aca="true" t="shared" si="9" ref="S9:S39">Q9/K9-1</f>
        <v>#DIV/0!</v>
      </c>
      <c r="T9" s="26">
        <f t="shared" si="6"/>
        <v>0</v>
      </c>
    </row>
    <row r="10" spans="1:20" ht="13.5" customHeight="1">
      <c r="A10" s="18" t="s">
        <v>33</v>
      </c>
      <c r="B10" s="19" t="s">
        <v>34</v>
      </c>
      <c r="C10" s="20">
        <v>955.8</v>
      </c>
      <c r="D10" s="21">
        <f>'[1]Т8'!L25/1000</f>
        <v>934.0297099999999</v>
      </c>
      <c r="E10" s="22">
        <v>806.1</v>
      </c>
      <c r="F10" s="34">
        <v>1248</v>
      </c>
      <c r="G10" s="24">
        <f>'[2]Т.8.2.'!I9</f>
        <v>912.53</v>
      </c>
      <c r="H10" s="25">
        <f t="shared" si="0"/>
        <v>0.13203076541372027</v>
      </c>
      <c r="I10" s="26">
        <f t="shared" si="7"/>
        <v>912.53</v>
      </c>
      <c r="J10" s="27">
        <f t="shared" si="1"/>
        <v>0.13203076541372027</v>
      </c>
      <c r="K10" s="28">
        <f>'[2]Т8'!L104/1000</f>
        <v>912.526</v>
      </c>
      <c r="L10" s="29">
        <f t="shared" si="3"/>
        <v>0.07188089272882808</v>
      </c>
      <c r="M10" s="29">
        <f t="shared" si="2"/>
        <v>0.13202580325021707</v>
      </c>
      <c r="N10" s="37">
        <v>1971.8</v>
      </c>
      <c r="O10" s="31">
        <f t="shared" si="8"/>
        <v>0.1240942747943923</v>
      </c>
      <c r="P10" s="31">
        <f t="shared" si="4"/>
        <v>1.16081514389727</v>
      </c>
      <c r="Q10" s="26">
        <f>I10</f>
        <v>912.53</v>
      </c>
      <c r="R10" s="27">
        <f t="shared" si="5"/>
        <v>0.06556031883409953</v>
      </c>
      <c r="S10" s="27">
        <f t="shared" si="9"/>
        <v>4.383436746024927E-06</v>
      </c>
      <c r="T10" s="26">
        <f t="shared" si="6"/>
        <v>-1059.27</v>
      </c>
    </row>
    <row r="11" spans="1:20" ht="13.5" customHeight="1">
      <c r="A11" s="18" t="s">
        <v>35</v>
      </c>
      <c r="B11" s="19" t="s">
        <v>36</v>
      </c>
      <c r="C11" s="20"/>
      <c r="D11" s="32"/>
      <c r="E11" s="22"/>
      <c r="F11" s="34"/>
      <c r="G11" s="36"/>
      <c r="H11" s="25" t="e">
        <f t="shared" si="0"/>
        <v>#DIV/0!</v>
      </c>
      <c r="I11" s="26">
        <f t="shared" si="7"/>
        <v>0</v>
      </c>
      <c r="J11" s="27" t="e">
        <f t="shared" si="1"/>
        <v>#DIV/0!</v>
      </c>
      <c r="K11" s="28"/>
      <c r="L11" s="29">
        <f t="shared" si="3"/>
        <v>0</v>
      </c>
      <c r="M11" s="29" t="e">
        <f t="shared" si="2"/>
        <v>#DIV/0!</v>
      </c>
      <c r="N11" s="37"/>
      <c r="O11" s="31">
        <f t="shared" si="8"/>
        <v>0</v>
      </c>
      <c r="P11" s="31" t="e">
        <f t="shared" si="4"/>
        <v>#DIV/0!</v>
      </c>
      <c r="Q11" s="30"/>
      <c r="R11" s="27">
        <f t="shared" si="5"/>
        <v>0</v>
      </c>
      <c r="S11" s="27" t="e">
        <f t="shared" si="9"/>
        <v>#DIV/0!</v>
      </c>
      <c r="T11" s="26">
        <f t="shared" si="6"/>
        <v>0</v>
      </c>
    </row>
    <row r="12" spans="1:20" ht="22.5">
      <c r="A12" s="18" t="s">
        <v>37</v>
      </c>
      <c r="B12" s="19" t="s">
        <v>38</v>
      </c>
      <c r="C12" s="20">
        <v>145.3</v>
      </c>
      <c r="D12" s="32">
        <f>(D10+D11)*0.26</f>
        <v>242.8477246</v>
      </c>
      <c r="E12" s="22">
        <v>122.5</v>
      </c>
      <c r="F12" s="38">
        <v>314</v>
      </c>
      <c r="G12" s="24">
        <f>G10*26%</f>
        <v>237.2578</v>
      </c>
      <c r="H12" s="25">
        <f t="shared" si="0"/>
        <v>0.9367983673469389</v>
      </c>
      <c r="I12" s="26">
        <f t="shared" si="7"/>
        <v>237.2578</v>
      </c>
      <c r="J12" s="27">
        <f t="shared" si="1"/>
        <v>0.9367983673469389</v>
      </c>
      <c r="K12" s="28">
        <f>I12/I10*K10</f>
        <v>237.25675999999999</v>
      </c>
      <c r="L12" s="29">
        <f t="shared" si="3"/>
        <v>0.0186890321094953</v>
      </c>
      <c r="M12" s="29">
        <f t="shared" si="2"/>
        <v>0.9367898775510204</v>
      </c>
      <c r="N12" s="39">
        <f>N10*0.268</f>
        <v>528.4424</v>
      </c>
      <c r="O12" s="31">
        <f t="shared" si="8"/>
        <v>0.033257265644897144</v>
      </c>
      <c r="P12" s="31">
        <f t="shared" si="4"/>
        <v>1.2273017637094936</v>
      </c>
      <c r="Q12" s="26">
        <f>Q10*26%</f>
        <v>237.2578</v>
      </c>
      <c r="R12" s="27">
        <f t="shared" si="5"/>
        <v>0.01704568289686588</v>
      </c>
      <c r="S12" s="27">
        <f t="shared" si="9"/>
        <v>4.383436746024927E-06</v>
      </c>
      <c r="T12" s="26">
        <f t="shared" si="6"/>
        <v>-291.18460000000005</v>
      </c>
    </row>
    <row r="13" spans="1:20" ht="27.75" customHeight="1">
      <c r="A13" s="18" t="s">
        <v>39</v>
      </c>
      <c r="B13" s="19" t="s">
        <v>40</v>
      </c>
      <c r="C13" s="20">
        <f>C16</f>
        <v>102.6</v>
      </c>
      <c r="D13" s="20"/>
      <c r="E13" s="22">
        <f>E16</f>
        <v>102.3</v>
      </c>
      <c r="F13" s="40">
        <v>678</v>
      </c>
      <c r="G13" s="36"/>
      <c r="H13" s="25">
        <f t="shared" si="0"/>
        <v>-1</v>
      </c>
      <c r="I13" s="26">
        <f>I16</f>
        <v>110.89320000000001</v>
      </c>
      <c r="J13" s="27">
        <f t="shared" si="1"/>
        <v>0.08400000000000007</v>
      </c>
      <c r="K13" s="28">
        <f>K16</f>
        <v>110.89</v>
      </c>
      <c r="L13" s="29">
        <f t="shared" si="3"/>
        <v>0.00873495351880357</v>
      </c>
      <c r="M13" s="29">
        <f t="shared" si="2"/>
        <v>0.08396871945259043</v>
      </c>
      <c r="N13" s="30">
        <f>N16</f>
        <v>125</v>
      </c>
      <c r="O13" s="31">
        <f t="shared" si="8"/>
        <v>0.007866814255654244</v>
      </c>
      <c r="P13" s="31">
        <f t="shared" si="4"/>
        <v>0.1272432139958517</v>
      </c>
      <c r="Q13" s="26">
        <f>Q16</f>
        <v>108.64</v>
      </c>
      <c r="R13" s="27">
        <f t="shared" si="5"/>
        <v>0.00780519329571255</v>
      </c>
      <c r="S13" s="27">
        <f t="shared" si="9"/>
        <v>-0.020290377851925334</v>
      </c>
      <c r="T13" s="26">
        <f t="shared" si="6"/>
        <v>-16.36</v>
      </c>
    </row>
    <row r="14" spans="1:20" ht="11.25" customHeight="1">
      <c r="A14" s="41" t="s">
        <v>41</v>
      </c>
      <c r="B14" s="19" t="s">
        <v>42</v>
      </c>
      <c r="C14" s="20"/>
      <c r="D14" s="20"/>
      <c r="E14" s="22"/>
      <c r="F14" s="42"/>
      <c r="G14" s="36"/>
      <c r="H14" s="25" t="e">
        <f t="shared" si="0"/>
        <v>#DIV/0!</v>
      </c>
      <c r="I14" s="26">
        <f t="shared" si="7"/>
        <v>0</v>
      </c>
      <c r="J14" s="27" t="e">
        <f t="shared" si="1"/>
        <v>#DIV/0!</v>
      </c>
      <c r="K14" s="28"/>
      <c r="L14" s="29">
        <f t="shared" si="3"/>
        <v>0</v>
      </c>
      <c r="M14" s="29" t="e">
        <f t="shared" si="2"/>
        <v>#DIV/0!</v>
      </c>
      <c r="N14" s="30"/>
      <c r="O14" s="31">
        <f t="shared" si="8"/>
        <v>0</v>
      </c>
      <c r="P14" s="31" t="e">
        <f t="shared" si="4"/>
        <v>#DIV/0!</v>
      </c>
      <c r="Q14" s="30"/>
      <c r="R14" s="27">
        <f t="shared" si="5"/>
        <v>0</v>
      </c>
      <c r="S14" s="27" t="e">
        <f t="shared" si="9"/>
        <v>#DIV/0!</v>
      </c>
      <c r="T14" s="26">
        <f t="shared" si="6"/>
        <v>0</v>
      </c>
    </row>
    <row r="15" spans="1:20" ht="12" customHeight="1">
      <c r="A15" s="41" t="s">
        <v>43</v>
      </c>
      <c r="B15" s="43" t="s">
        <v>44</v>
      </c>
      <c r="C15" s="20"/>
      <c r="D15" s="20"/>
      <c r="E15" s="22"/>
      <c r="F15" s="42"/>
      <c r="G15" s="36"/>
      <c r="H15" s="25" t="e">
        <f t="shared" si="0"/>
        <v>#DIV/0!</v>
      </c>
      <c r="I15" s="26">
        <f t="shared" si="7"/>
        <v>0</v>
      </c>
      <c r="J15" s="27" t="e">
        <f t="shared" si="1"/>
        <v>#DIV/0!</v>
      </c>
      <c r="K15" s="28"/>
      <c r="L15" s="29">
        <f t="shared" si="3"/>
        <v>0</v>
      </c>
      <c r="M15" s="29" t="e">
        <f t="shared" si="2"/>
        <v>#DIV/0!</v>
      </c>
      <c r="N15" s="30"/>
      <c r="O15" s="31">
        <f t="shared" si="8"/>
        <v>0</v>
      </c>
      <c r="P15" s="31" t="e">
        <f t="shared" si="4"/>
        <v>#DIV/0!</v>
      </c>
      <c r="Q15" s="30"/>
      <c r="R15" s="27">
        <f t="shared" si="5"/>
        <v>0</v>
      </c>
      <c r="S15" s="27" t="e">
        <f t="shared" si="9"/>
        <v>#DIV/0!</v>
      </c>
      <c r="T15" s="26">
        <f t="shared" si="6"/>
        <v>0</v>
      </c>
    </row>
    <row r="16" spans="1:20" ht="22.5">
      <c r="A16" s="41" t="s">
        <v>45</v>
      </c>
      <c r="B16" s="19" t="s">
        <v>46</v>
      </c>
      <c r="C16" s="20">
        <v>102.6</v>
      </c>
      <c r="D16" s="20"/>
      <c r="E16" s="22">
        <v>102.3</v>
      </c>
      <c r="F16" s="42">
        <v>381</v>
      </c>
      <c r="G16" s="24">
        <f>E16*1.084</f>
        <v>110.89320000000001</v>
      </c>
      <c r="H16" s="25">
        <f t="shared" si="0"/>
        <v>0.08400000000000007</v>
      </c>
      <c r="I16" s="26">
        <f t="shared" si="7"/>
        <v>110.89320000000001</v>
      </c>
      <c r="J16" s="27">
        <f t="shared" si="1"/>
        <v>0.08400000000000007</v>
      </c>
      <c r="K16" s="28">
        <f>'[2]Т10.1'!G19</f>
        <v>110.89</v>
      </c>
      <c r="L16" s="29">
        <f t="shared" si="3"/>
        <v>0.00873495351880357</v>
      </c>
      <c r="M16" s="29">
        <f t="shared" si="2"/>
        <v>0.08396871945259043</v>
      </c>
      <c r="N16" s="30">
        <v>125</v>
      </c>
      <c r="O16" s="31">
        <f t="shared" si="8"/>
        <v>0.007866814255654244</v>
      </c>
      <c r="P16" s="31">
        <f t="shared" si="4"/>
        <v>0.1272432139958517</v>
      </c>
      <c r="Q16" s="26">
        <f>'[3]Т9.2.'!H7</f>
        <v>108.64</v>
      </c>
      <c r="R16" s="27">
        <f t="shared" si="5"/>
        <v>0.00780519329571255</v>
      </c>
      <c r="S16" s="27">
        <f t="shared" si="9"/>
        <v>-0.020290377851925334</v>
      </c>
      <c r="T16" s="26">
        <f t="shared" si="6"/>
        <v>-16.36</v>
      </c>
    </row>
    <row r="17" spans="1:20" ht="27" customHeight="1">
      <c r="A17" s="18" t="s">
        <v>47</v>
      </c>
      <c r="B17" s="19" t="s">
        <v>48</v>
      </c>
      <c r="C17" s="20">
        <v>264</v>
      </c>
      <c r="D17" s="20"/>
      <c r="E17" s="22">
        <v>344.7</v>
      </c>
      <c r="F17" s="42"/>
      <c r="G17" s="36"/>
      <c r="H17" s="25">
        <f t="shared" si="0"/>
        <v>-1</v>
      </c>
      <c r="I17" s="26">
        <f>I18</f>
        <v>373.65</v>
      </c>
      <c r="J17" s="27">
        <f t="shared" si="1"/>
        <v>0.08398607484769371</v>
      </c>
      <c r="K17" s="28">
        <f>K18</f>
        <v>373.65</v>
      </c>
      <c r="L17" s="29">
        <f t="shared" si="3"/>
        <v>0.029432909931472212</v>
      </c>
      <c r="M17" s="29">
        <f t="shared" si="2"/>
        <v>0.08398607484769371</v>
      </c>
      <c r="N17" s="30">
        <f>N18</f>
        <v>420</v>
      </c>
      <c r="O17" s="31">
        <f t="shared" si="8"/>
        <v>0.02643249589899826</v>
      </c>
      <c r="P17" s="31">
        <f t="shared" si="4"/>
        <v>0.12404656764351674</v>
      </c>
      <c r="Q17" s="26">
        <f>Q18</f>
        <v>331.87</v>
      </c>
      <c r="R17" s="27">
        <f t="shared" si="5"/>
        <v>0.023843055035420876</v>
      </c>
      <c r="S17" s="27">
        <f t="shared" si="9"/>
        <v>-0.11181587046701447</v>
      </c>
      <c r="T17" s="26">
        <f t="shared" si="6"/>
        <v>-88.13</v>
      </c>
    </row>
    <row r="18" spans="1:20" ht="15">
      <c r="A18" s="44" t="s">
        <v>49</v>
      </c>
      <c r="B18" s="19" t="s">
        <v>50</v>
      </c>
      <c r="C18" s="20">
        <f>C17</f>
        <v>264</v>
      </c>
      <c r="D18" s="20"/>
      <c r="E18" s="22">
        <f>E17</f>
        <v>344.7</v>
      </c>
      <c r="F18" s="42"/>
      <c r="G18" s="24">
        <f>'[2]Т10.1'!G14</f>
        <v>373.65</v>
      </c>
      <c r="H18" s="25">
        <f t="shared" si="0"/>
        <v>0.08398607484769371</v>
      </c>
      <c r="I18" s="26">
        <f t="shared" si="7"/>
        <v>373.65</v>
      </c>
      <c r="J18" s="27">
        <f t="shared" si="1"/>
        <v>0.08398607484769371</v>
      </c>
      <c r="K18" s="28">
        <f>'[2]Т10.1'!G14</f>
        <v>373.65</v>
      </c>
      <c r="L18" s="29">
        <f t="shared" si="3"/>
        <v>0.029432909931472212</v>
      </c>
      <c r="M18" s="29">
        <f t="shared" si="2"/>
        <v>0.08398607484769371</v>
      </c>
      <c r="N18" s="30">
        <v>420</v>
      </c>
      <c r="O18" s="31">
        <f t="shared" si="8"/>
        <v>0.02643249589899826</v>
      </c>
      <c r="P18" s="31">
        <f t="shared" si="4"/>
        <v>0.12404656764351674</v>
      </c>
      <c r="Q18" s="26">
        <f>'[3]Т.10'!J18</f>
        <v>331.87</v>
      </c>
      <c r="R18" s="27">
        <f t="shared" si="5"/>
        <v>0.023843055035420876</v>
      </c>
      <c r="S18" s="27">
        <f t="shared" si="9"/>
        <v>-0.11181587046701447</v>
      </c>
      <c r="T18" s="26">
        <f t="shared" si="6"/>
        <v>-88.13</v>
      </c>
    </row>
    <row r="19" spans="1:20" ht="15">
      <c r="A19" s="18" t="s">
        <v>51</v>
      </c>
      <c r="B19" s="19" t="s">
        <v>52</v>
      </c>
      <c r="C19" s="20"/>
      <c r="D19" s="20"/>
      <c r="E19" s="22"/>
      <c r="F19" s="42"/>
      <c r="G19" s="36" t="s">
        <v>53</v>
      </c>
      <c r="H19" s="25"/>
      <c r="I19" s="26" t="str">
        <f t="shared" si="7"/>
        <v> </v>
      </c>
      <c r="J19" s="27"/>
      <c r="K19" s="28"/>
      <c r="L19" s="29">
        <f t="shared" si="3"/>
        <v>0</v>
      </c>
      <c r="M19" s="29" t="e">
        <f t="shared" si="2"/>
        <v>#DIV/0!</v>
      </c>
      <c r="N19" s="30"/>
      <c r="O19" s="31">
        <f t="shared" si="8"/>
        <v>0</v>
      </c>
      <c r="P19" s="31" t="e">
        <f t="shared" si="4"/>
        <v>#DIV/0!</v>
      </c>
      <c r="Q19" s="30"/>
      <c r="R19" s="27">
        <f t="shared" si="5"/>
        <v>0</v>
      </c>
      <c r="S19" s="27" t="e">
        <f t="shared" si="9"/>
        <v>#DIV/0!</v>
      </c>
      <c r="T19" s="26">
        <f t="shared" si="6"/>
        <v>0</v>
      </c>
    </row>
    <row r="20" spans="1:20" ht="15">
      <c r="A20" s="18" t="s">
        <v>54</v>
      </c>
      <c r="B20" s="19" t="s">
        <v>55</v>
      </c>
      <c r="C20" s="20">
        <v>968</v>
      </c>
      <c r="D20" s="45">
        <v>269.8</v>
      </c>
      <c r="E20" s="22">
        <v>888.6</v>
      </c>
      <c r="F20" s="42">
        <v>1278.4</v>
      </c>
      <c r="G20" s="24">
        <f>'[2]Т.12'!D7</f>
        <v>1168.04</v>
      </c>
      <c r="H20" s="25">
        <f>G20/E20-1</f>
        <v>0.3144722034661265</v>
      </c>
      <c r="I20" s="26">
        <f>'[2]Т.12 (2)'!D7</f>
        <v>1167.99</v>
      </c>
      <c r="J20" s="27">
        <f aca="true" t="shared" si="10" ref="J20:J31">I20/E20-1</f>
        <v>0.31441593517893307</v>
      </c>
      <c r="K20" s="28">
        <f>'[2]Т.12 (2)'!D7</f>
        <v>1167.99</v>
      </c>
      <c r="L20" s="29">
        <f t="shared" si="3"/>
        <v>0.09200413346945065</v>
      </c>
      <c r="M20" s="29">
        <f t="shared" si="2"/>
        <v>0.31441593517893307</v>
      </c>
      <c r="N20" s="30">
        <v>958.29</v>
      </c>
      <c r="O20" s="31">
        <f t="shared" si="8"/>
        <v>0.06030951546440724</v>
      </c>
      <c r="P20" s="31">
        <f t="shared" si="4"/>
        <v>-0.17953920838363346</v>
      </c>
      <c r="Q20" s="26">
        <f>'[3]Т12'!D4</f>
        <v>1038.95</v>
      </c>
      <c r="R20" s="27">
        <f t="shared" si="5"/>
        <v>0.07464290845527019</v>
      </c>
      <c r="S20" s="27">
        <f t="shared" si="9"/>
        <v>-0.11048039794861253</v>
      </c>
      <c r="T20" s="26">
        <f t="shared" si="6"/>
        <v>80.66000000000008</v>
      </c>
    </row>
    <row r="21" spans="1:20" ht="15">
      <c r="A21" s="18" t="s">
        <v>56</v>
      </c>
      <c r="B21" s="46" t="s">
        <v>57</v>
      </c>
      <c r="C21" s="20"/>
      <c r="D21" s="45">
        <v>615.6</v>
      </c>
      <c r="E21" s="22">
        <f>'[4]цехрст'!$I$18</f>
        <v>372.4</v>
      </c>
      <c r="F21" s="42">
        <v>950.4</v>
      </c>
      <c r="G21" s="36">
        <f>'[2]Т.12'!D14</f>
        <v>714</v>
      </c>
      <c r="H21" s="25">
        <f>G21/E21-1</f>
        <v>0.9172932330827068</v>
      </c>
      <c r="I21" s="26">
        <f t="shared" si="7"/>
        <v>714</v>
      </c>
      <c r="J21" s="27">
        <f t="shared" si="10"/>
        <v>0.9172932330827068</v>
      </c>
      <c r="K21" s="28">
        <f>I21</f>
        <v>714</v>
      </c>
      <c r="L21" s="29">
        <f t="shared" si="3"/>
        <v>0.056242734353194594</v>
      </c>
      <c r="M21" s="29">
        <f t="shared" si="2"/>
        <v>0.9172932330827068</v>
      </c>
      <c r="N21" s="30">
        <f>N20</f>
        <v>958.29</v>
      </c>
      <c r="O21" s="31">
        <f t="shared" si="8"/>
        <v>0.06030951546440724</v>
      </c>
      <c r="P21" s="31">
        <f t="shared" si="4"/>
        <v>0.3421428571428571</v>
      </c>
      <c r="Q21" s="26">
        <f>'[3]Т12'!D14</f>
        <v>714</v>
      </c>
      <c r="R21" s="27">
        <f t="shared" si="5"/>
        <v>0.05129701779398712</v>
      </c>
      <c r="S21" s="27">
        <f t="shared" si="9"/>
        <v>0</v>
      </c>
      <c r="T21" s="26">
        <f t="shared" si="6"/>
        <v>-244.28999999999996</v>
      </c>
    </row>
    <row r="22" spans="1:20" ht="14.25" customHeight="1">
      <c r="A22" s="18" t="s">
        <v>58</v>
      </c>
      <c r="B22" s="19" t="s">
        <v>59</v>
      </c>
      <c r="C22" s="20"/>
      <c r="D22" s="20"/>
      <c r="E22" s="22"/>
      <c r="F22" s="42">
        <v>201</v>
      </c>
      <c r="G22" s="36"/>
      <c r="H22" s="25"/>
      <c r="I22" s="26">
        <f t="shared" si="7"/>
        <v>0</v>
      </c>
      <c r="J22" s="27" t="e">
        <f t="shared" si="10"/>
        <v>#DIV/0!</v>
      </c>
      <c r="K22" s="28">
        <v>0</v>
      </c>
      <c r="L22" s="29">
        <f t="shared" si="3"/>
        <v>0</v>
      </c>
      <c r="M22" s="29" t="e">
        <f t="shared" si="2"/>
        <v>#DIV/0!</v>
      </c>
      <c r="N22" s="30"/>
      <c r="O22" s="31">
        <f t="shared" si="8"/>
        <v>0</v>
      </c>
      <c r="P22" s="31" t="e">
        <f t="shared" si="4"/>
        <v>#DIV/0!</v>
      </c>
      <c r="Q22" s="30"/>
      <c r="R22" s="27">
        <f t="shared" si="5"/>
        <v>0</v>
      </c>
      <c r="S22" s="27" t="e">
        <f t="shared" si="9"/>
        <v>#DIV/0!</v>
      </c>
      <c r="T22" s="26">
        <f t="shared" si="6"/>
        <v>0</v>
      </c>
    </row>
    <row r="23" spans="1:20" ht="6" customHeight="1">
      <c r="A23" s="47"/>
      <c r="B23" s="19" t="s">
        <v>60</v>
      </c>
      <c r="C23" s="20"/>
      <c r="D23" s="20"/>
      <c r="E23" s="22"/>
      <c r="F23" s="30"/>
      <c r="G23" s="36"/>
      <c r="H23" s="25"/>
      <c r="I23" s="26">
        <f t="shared" si="7"/>
        <v>0</v>
      </c>
      <c r="J23" s="27" t="e">
        <f t="shared" si="10"/>
        <v>#DIV/0!</v>
      </c>
      <c r="K23" s="28"/>
      <c r="L23" s="29">
        <f t="shared" si="3"/>
        <v>0</v>
      </c>
      <c r="M23" s="29" t="e">
        <f t="shared" si="2"/>
        <v>#DIV/0!</v>
      </c>
      <c r="N23" s="30"/>
      <c r="O23" s="31">
        <f t="shared" si="8"/>
        <v>0</v>
      </c>
      <c r="P23" s="31" t="e">
        <f t="shared" si="4"/>
        <v>#DIV/0!</v>
      </c>
      <c r="Q23" s="30"/>
      <c r="R23" s="27">
        <f t="shared" si="5"/>
        <v>0</v>
      </c>
      <c r="S23" s="27" t="e">
        <f t="shared" si="9"/>
        <v>#DIV/0!</v>
      </c>
      <c r="T23" s="26">
        <f t="shared" si="6"/>
        <v>0</v>
      </c>
    </row>
    <row r="24" spans="1:20" ht="16.5" customHeight="1" hidden="1">
      <c r="A24" s="18" t="s">
        <v>61</v>
      </c>
      <c r="B24" s="19" t="s">
        <v>62</v>
      </c>
      <c r="C24" s="20"/>
      <c r="D24" s="20"/>
      <c r="E24" s="22"/>
      <c r="F24" s="30"/>
      <c r="G24" s="36"/>
      <c r="H24" s="25"/>
      <c r="I24" s="26">
        <f t="shared" si="7"/>
        <v>0</v>
      </c>
      <c r="J24" s="27" t="e">
        <f t="shared" si="10"/>
        <v>#DIV/0!</v>
      </c>
      <c r="K24" s="28"/>
      <c r="L24" s="29">
        <f t="shared" si="3"/>
        <v>0</v>
      </c>
      <c r="M24" s="29" t="e">
        <f t="shared" si="2"/>
        <v>#DIV/0!</v>
      </c>
      <c r="N24" s="30"/>
      <c r="O24" s="31">
        <f t="shared" si="8"/>
        <v>0</v>
      </c>
      <c r="P24" s="31" t="e">
        <f t="shared" si="4"/>
        <v>#DIV/0!</v>
      </c>
      <c r="Q24" s="30"/>
      <c r="R24" s="27">
        <f t="shared" si="5"/>
        <v>0</v>
      </c>
      <c r="S24" s="27" t="e">
        <f t="shared" si="9"/>
        <v>#DIV/0!</v>
      </c>
      <c r="T24" s="26">
        <f t="shared" si="6"/>
        <v>0</v>
      </c>
    </row>
    <row r="25" spans="1:20" ht="24.75" customHeight="1" hidden="1">
      <c r="A25" s="41" t="s">
        <v>63</v>
      </c>
      <c r="B25" s="19" t="s">
        <v>64</v>
      </c>
      <c r="C25" s="20"/>
      <c r="D25" s="20"/>
      <c r="E25" s="22"/>
      <c r="F25" s="30"/>
      <c r="G25" s="36"/>
      <c r="H25" s="25"/>
      <c r="I25" s="26">
        <f t="shared" si="7"/>
        <v>0</v>
      </c>
      <c r="J25" s="27" t="e">
        <f t="shared" si="10"/>
        <v>#DIV/0!</v>
      </c>
      <c r="K25" s="28"/>
      <c r="L25" s="29">
        <f t="shared" si="3"/>
        <v>0</v>
      </c>
      <c r="M25" s="29" t="e">
        <f t="shared" si="2"/>
        <v>#DIV/0!</v>
      </c>
      <c r="N25" s="30"/>
      <c r="O25" s="31">
        <f t="shared" si="8"/>
        <v>0</v>
      </c>
      <c r="P25" s="31" t="e">
        <f t="shared" si="4"/>
        <v>#DIV/0!</v>
      </c>
      <c r="Q25" s="30"/>
      <c r="R25" s="27">
        <f t="shared" si="5"/>
        <v>0</v>
      </c>
      <c r="S25" s="27" t="e">
        <f t="shared" si="9"/>
        <v>#DIV/0!</v>
      </c>
      <c r="T25" s="26">
        <f t="shared" si="6"/>
        <v>0</v>
      </c>
    </row>
    <row r="26" spans="1:20" ht="26.25" customHeight="1" hidden="1">
      <c r="A26" s="41" t="s">
        <v>65</v>
      </c>
      <c r="B26" s="19" t="s">
        <v>66</v>
      </c>
      <c r="C26" s="20"/>
      <c r="D26" s="20"/>
      <c r="E26" s="22"/>
      <c r="F26" s="30"/>
      <c r="G26" s="36"/>
      <c r="H26" s="25"/>
      <c r="I26" s="26">
        <f t="shared" si="7"/>
        <v>0</v>
      </c>
      <c r="J26" s="27" t="e">
        <f t="shared" si="10"/>
        <v>#DIV/0!</v>
      </c>
      <c r="K26" s="28"/>
      <c r="L26" s="29">
        <f t="shared" si="3"/>
        <v>0</v>
      </c>
      <c r="M26" s="29" t="e">
        <f t="shared" si="2"/>
        <v>#DIV/0!</v>
      </c>
      <c r="N26" s="30"/>
      <c r="O26" s="31">
        <f t="shared" si="8"/>
        <v>0</v>
      </c>
      <c r="P26" s="31" t="e">
        <f t="shared" si="4"/>
        <v>#DIV/0!</v>
      </c>
      <c r="Q26" s="30"/>
      <c r="R26" s="27">
        <f t="shared" si="5"/>
        <v>0</v>
      </c>
      <c r="S26" s="27" t="e">
        <f t="shared" si="9"/>
        <v>#DIV/0!</v>
      </c>
      <c r="T26" s="26">
        <f t="shared" si="6"/>
        <v>0</v>
      </c>
    </row>
    <row r="27" spans="1:20" ht="26.25" customHeight="1" hidden="1">
      <c r="A27" s="41" t="s">
        <v>67</v>
      </c>
      <c r="B27" s="35" t="s">
        <v>68</v>
      </c>
      <c r="C27" s="20"/>
      <c r="D27" s="20"/>
      <c r="E27" s="22"/>
      <c r="F27" s="30"/>
      <c r="G27" s="36"/>
      <c r="H27" s="25"/>
      <c r="I27" s="26">
        <f t="shared" si="7"/>
        <v>0</v>
      </c>
      <c r="J27" s="27" t="e">
        <f t="shared" si="10"/>
        <v>#DIV/0!</v>
      </c>
      <c r="K27" s="28"/>
      <c r="L27" s="29">
        <f t="shared" si="3"/>
        <v>0</v>
      </c>
      <c r="M27" s="29" t="e">
        <f t="shared" si="2"/>
        <v>#DIV/0!</v>
      </c>
      <c r="N27" s="30"/>
      <c r="O27" s="31">
        <f t="shared" si="8"/>
        <v>0</v>
      </c>
      <c r="P27" s="31" t="e">
        <f t="shared" si="4"/>
        <v>#DIV/0!</v>
      </c>
      <c r="Q27" s="30"/>
      <c r="R27" s="27">
        <f t="shared" si="5"/>
        <v>0</v>
      </c>
      <c r="S27" s="27" t="e">
        <f t="shared" si="9"/>
        <v>#DIV/0!</v>
      </c>
      <c r="T27" s="26">
        <f t="shared" si="6"/>
        <v>0</v>
      </c>
    </row>
    <row r="28" spans="1:20" ht="15" hidden="1">
      <c r="A28" s="18"/>
      <c r="B28" s="35" t="s">
        <v>69</v>
      </c>
      <c r="C28" s="20"/>
      <c r="D28" s="20"/>
      <c r="E28" s="22"/>
      <c r="F28" s="30"/>
      <c r="G28" s="36"/>
      <c r="H28" s="25"/>
      <c r="I28" s="26">
        <f t="shared" si="7"/>
        <v>0</v>
      </c>
      <c r="J28" s="27" t="e">
        <f t="shared" si="10"/>
        <v>#DIV/0!</v>
      </c>
      <c r="K28" s="28"/>
      <c r="L28" s="29">
        <f t="shared" si="3"/>
        <v>0</v>
      </c>
      <c r="M28" s="29" t="e">
        <f t="shared" si="2"/>
        <v>#DIV/0!</v>
      </c>
      <c r="N28" s="30"/>
      <c r="O28" s="31">
        <f t="shared" si="8"/>
        <v>0</v>
      </c>
      <c r="P28" s="31" t="e">
        <f t="shared" si="4"/>
        <v>#DIV/0!</v>
      </c>
      <c r="Q28" s="30"/>
      <c r="R28" s="27">
        <f t="shared" si="5"/>
        <v>0</v>
      </c>
      <c r="S28" s="27" t="e">
        <f t="shared" si="9"/>
        <v>#DIV/0!</v>
      </c>
      <c r="T28" s="26">
        <f t="shared" si="6"/>
        <v>0</v>
      </c>
    </row>
    <row r="29" spans="1:20" ht="27.75" customHeight="1" hidden="1">
      <c r="A29" s="41" t="s">
        <v>70</v>
      </c>
      <c r="B29" s="35" t="s">
        <v>71</v>
      </c>
      <c r="C29" s="20"/>
      <c r="D29" s="45"/>
      <c r="E29" s="22"/>
      <c r="F29" s="30"/>
      <c r="G29" s="36"/>
      <c r="H29" s="25"/>
      <c r="I29" s="26">
        <f t="shared" si="7"/>
        <v>0</v>
      </c>
      <c r="J29" s="27" t="e">
        <f t="shared" si="10"/>
        <v>#DIV/0!</v>
      </c>
      <c r="K29" s="28"/>
      <c r="L29" s="29">
        <f t="shared" si="3"/>
        <v>0</v>
      </c>
      <c r="M29" s="29" t="e">
        <f t="shared" si="2"/>
        <v>#DIV/0!</v>
      </c>
      <c r="N29" s="30"/>
      <c r="O29" s="31">
        <f t="shared" si="8"/>
        <v>0</v>
      </c>
      <c r="P29" s="31" t="e">
        <f t="shared" si="4"/>
        <v>#DIV/0!</v>
      </c>
      <c r="Q29" s="30"/>
      <c r="R29" s="27">
        <f t="shared" si="5"/>
        <v>0</v>
      </c>
      <c r="S29" s="27" t="e">
        <f t="shared" si="9"/>
        <v>#DIV/0!</v>
      </c>
      <c r="T29" s="26">
        <f t="shared" si="6"/>
        <v>0</v>
      </c>
    </row>
    <row r="30" spans="1:20" ht="15" hidden="1">
      <c r="A30" s="41" t="s">
        <v>72</v>
      </c>
      <c r="B30" s="35" t="s">
        <v>57</v>
      </c>
      <c r="C30" s="20"/>
      <c r="D30" s="20"/>
      <c r="E30" s="22"/>
      <c r="F30" s="30"/>
      <c r="G30" s="36"/>
      <c r="H30" s="25"/>
      <c r="I30" s="26">
        <f t="shared" si="7"/>
        <v>0</v>
      </c>
      <c r="J30" s="27" t="e">
        <f t="shared" si="10"/>
        <v>#DIV/0!</v>
      </c>
      <c r="K30" s="28"/>
      <c r="L30" s="29">
        <f t="shared" si="3"/>
        <v>0</v>
      </c>
      <c r="M30" s="29" t="e">
        <f t="shared" si="2"/>
        <v>#DIV/0!</v>
      </c>
      <c r="N30" s="30"/>
      <c r="O30" s="31">
        <f t="shared" si="8"/>
        <v>0</v>
      </c>
      <c r="P30" s="31" t="e">
        <f t="shared" si="4"/>
        <v>#DIV/0!</v>
      </c>
      <c r="Q30" s="30"/>
      <c r="R30" s="27">
        <f t="shared" si="5"/>
        <v>0</v>
      </c>
      <c r="S30" s="27" t="e">
        <f t="shared" si="9"/>
        <v>#DIV/0!</v>
      </c>
      <c r="T30" s="26">
        <f t="shared" si="6"/>
        <v>0</v>
      </c>
    </row>
    <row r="31" spans="1:20" ht="15" customHeight="1">
      <c r="A31" s="18">
        <v>12</v>
      </c>
      <c r="B31" s="35" t="s">
        <v>73</v>
      </c>
      <c r="C31" s="33"/>
      <c r="D31" s="33">
        <v>411</v>
      </c>
      <c r="E31" s="23"/>
      <c r="F31" s="30"/>
      <c r="G31" s="36"/>
      <c r="H31" s="25"/>
      <c r="I31" s="26">
        <f t="shared" si="7"/>
        <v>0</v>
      </c>
      <c r="J31" s="27" t="e">
        <f t="shared" si="10"/>
        <v>#DIV/0!</v>
      </c>
      <c r="K31" s="28"/>
      <c r="L31" s="29">
        <f t="shared" si="3"/>
        <v>0</v>
      </c>
      <c r="M31" s="29" t="e">
        <f t="shared" si="2"/>
        <v>#DIV/0!</v>
      </c>
      <c r="N31" s="30"/>
      <c r="O31" s="31">
        <f t="shared" si="8"/>
        <v>0</v>
      </c>
      <c r="P31" s="31" t="e">
        <f t="shared" si="4"/>
        <v>#DIV/0!</v>
      </c>
      <c r="Q31" s="30"/>
      <c r="R31" s="27">
        <f t="shared" si="5"/>
        <v>0</v>
      </c>
      <c r="S31" s="27" t="e">
        <f t="shared" si="9"/>
        <v>#DIV/0!</v>
      </c>
      <c r="T31" s="26">
        <f t="shared" si="6"/>
        <v>0</v>
      </c>
    </row>
    <row r="32" spans="1:20" ht="24.75" customHeight="1">
      <c r="A32" s="18" t="s">
        <v>74</v>
      </c>
      <c r="B32" s="35" t="s">
        <v>75</v>
      </c>
      <c r="C32" s="20">
        <v>0</v>
      </c>
      <c r="D32" s="20">
        <v>0</v>
      </c>
      <c r="E32" s="22">
        <v>0</v>
      </c>
      <c r="F32" s="30">
        <v>0</v>
      </c>
      <c r="G32" s="36"/>
      <c r="H32" s="25"/>
      <c r="I32" s="26">
        <f t="shared" si="7"/>
        <v>0</v>
      </c>
      <c r="J32" s="27"/>
      <c r="K32" s="28"/>
      <c r="L32" s="29">
        <f t="shared" si="3"/>
        <v>0</v>
      </c>
      <c r="M32" s="29" t="e">
        <f t="shared" si="2"/>
        <v>#DIV/0!</v>
      </c>
      <c r="N32" s="30"/>
      <c r="O32" s="31">
        <f t="shared" si="8"/>
        <v>0</v>
      </c>
      <c r="P32" s="31" t="e">
        <f t="shared" si="4"/>
        <v>#DIV/0!</v>
      </c>
      <c r="Q32" s="30"/>
      <c r="R32" s="27">
        <f t="shared" si="5"/>
        <v>0</v>
      </c>
      <c r="S32" s="27" t="e">
        <f t="shared" si="9"/>
        <v>#DIV/0!</v>
      </c>
      <c r="T32" s="26">
        <f t="shared" si="6"/>
        <v>0</v>
      </c>
    </row>
    <row r="33" spans="1:20" ht="15">
      <c r="A33" s="18" t="s">
        <v>76</v>
      </c>
      <c r="B33" s="48" t="s">
        <v>77</v>
      </c>
      <c r="C33" s="21">
        <f>C6+C7+C8+C9+C10+C11+C12+C16+C17+C20+C21+C22+C31-C32</f>
        <v>9145.5</v>
      </c>
      <c r="D33" s="21">
        <f>D6+D7+D8+D9+D10+D11+D12+D16+D17+D20+D21+D22+D31-D32</f>
        <v>9805.509423922034</v>
      </c>
      <c r="E33" s="34">
        <f>SUM(E6:E32)-E17-E16-E21</f>
        <v>10524.000000000002</v>
      </c>
      <c r="F33" s="34">
        <f>F6+F7+F8+F10+F12+F13+F20+F22</f>
        <v>11532.4</v>
      </c>
      <c r="G33" s="24">
        <f>G6+G7+G8+G10+G12+G16+G18+G20</f>
        <v>12803.56997894737</v>
      </c>
      <c r="H33" s="25">
        <f aca="true" t="shared" si="11" ref="H33:H39">G33/E33-1</f>
        <v>0.21660680149632916</v>
      </c>
      <c r="I33" s="26">
        <f>I6+I7+I8+I10+I12+I16+I18+I20</f>
        <v>12593.351345614039</v>
      </c>
      <c r="J33" s="27">
        <f aca="true" t="shared" si="12" ref="J33:J39">I33/E33-1</f>
        <v>0.196631636793428</v>
      </c>
      <c r="K33" s="28">
        <f>K6+K7+K8+K10+K12+K16+K18+K20</f>
        <v>12593.343105614038</v>
      </c>
      <c r="L33" s="29">
        <f t="shared" si="3"/>
        <v>0.9919944690583823</v>
      </c>
      <c r="M33" s="29">
        <f t="shared" si="2"/>
        <v>0.19663085382117407</v>
      </c>
      <c r="N33" s="49">
        <f>N6+N7+N8+N10+N12+N13+N17+N20</f>
        <v>15889.5324</v>
      </c>
      <c r="O33" s="31">
        <f t="shared" si="8"/>
        <v>1</v>
      </c>
      <c r="P33" s="31">
        <f t="shared" si="4"/>
        <v>0.26174060904578544</v>
      </c>
      <c r="Q33" s="26">
        <f>Q6+Q7+Q8+Q10+Q12+Q13+Q17+Q20</f>
        <v>13918.937800000002</v>
      </c>
      <c r="R33" s="27">
        <f t="shared" si="5"/>
        <v>1</v>
      </c>
      <c r="S33" s="27">
        <f t="shared" si="9"/>
        <v>0.10526154042408487</v>
      </c>
      <c r="T33" s="26">
        <f t="shared" si="6"/>
        <v>-1970.5945999999985</v>
      </c>
    </row>
    <row r="34" spans="1:20" ht="15">
      <c r="A34" s="18" t="s">
        <v>78</v>
      </c>
      <c r="B34" s="35" t="s">
        <v>79</v>
      </c>
      <c r="C34" s="20">
        <v>22.57</v>
      </c>
      <c r="D34" s="50">
        <v>18.41</v>
      </c>
      <c r="E34" s="22">
        <v>22.4</v>
      </c>
      <c r="F34" s="30">
        <v>18.849</v>
      </c>
      <c r="G34" s="51">
        <f>'[2]Т 2'!I69</f>
        <v>22.4</v>
      </c>
      <c r="H34" s="25">
        <f t="shared" si="11"/>
        <v>0</v>
      </c>
      <c r="I34" s="26">
        <f t="shared" si="7"/>
        <v>22.4</v>
      </c>
      <c r="J34" s="27">
        <f t="shared" si="12"/>
        <v>0</v>
      </c>
      <c r="K34" s="28">
        <f>'[2]Т 2'!J69</f>
        <v>22.4</v>
      </c>
      <c r="L34" s="29"/>
      <c r="M34" s="29">
        <f t="shared" si="2"/>
        <v>0</v>
      </c>
      <c r="N34" s="30">
        <v>20.435</v>
      </c>
      <c r="O34" s="31"/>
      <c r="P34" s="31">
        <f t="shared" si="4"/>
        <v>-0.08772321428571428</v>
      </c>
      <c r="Q34" s="26">
        <f>'[3]Т 2'!J69</f>
        <v>20.44</v>
      </c>
      <c r="R34" s="27"/>
      <c r="S34" s="27">
        <f t="shared" si="9"/>
        <v>-0.08749999999999991</v>
      </c>
      <c r="T34" s="26">
        <f t="shared" si="6"/>
        <v>0.005000000000002558</v>
      </c>
    </row>
    <row r="35" spans="1:20" ht="15">
      <c r="A35" s="18" t="s">
        <v>80</v>
      </c>
      <c r="B35" s="35" t="s">
        <v>81</v>
      </c>
      <c r="C35" s="52">
        <f>C33/C34</f>
        <v>405.206025697829</v>
      </c>
      <c r="D35" s="53">
        <f>D33/D34</f>
        <v>532.6186542054337</v>
      </c>
      <c r="E35" s="26">
        <f>E33/E34</f>
        <v>469.82142857142867</v>
      </c>
      <c r="F35" s="26">
        <f>F33/F34</f>
        <v>611.830866358958</v>
      </c>
      <c r="G35" s="24">
        <f>G33/G34</f>
        <v>571.5879454887219</v>
      </c>
      <c r="H35" s="25">
        <f t="shared" si="11"/>
        <v>0.21660680149632916</v>
      </c>
      <c r="I35" s="26">
        <f>I33/I34</f>
        <v>562.2031850720554</v>
      </c>
      <c r="J35" s="27">
        <f t="shared" si="12"/>
        <v>0.1966316367934282</v>
      </c>
      <c r="K35" s="28">
        <f>K33/K34</f>
        <v>562.2028172149124</v>
      </c>
      <c r="L35" s="29"/>
      <c r="M35" s="29">
        <f t="shared" si="2"/>
        <v>0.19663085382117407</v>
      </c>
      <c r="N35" s="26">
        <f>N33/N34</f>
        <v>777.5645901639344</v>
      </c>
      <c r="O35" s="31"/>
      <c r="P35" s="31">
        <f t="shared" si="4"/>
        <v>0.38306775838637597</v>
      </c>
      <c r="Q35" s="26">
        <f>Q33/Q34</f>
        <v>680.9656457925636</v>
      </c>
      <c r="R35" s="27"/>
      <c r="S35" s="27">
        <f t="shared" si="9"/>
        <v>0.21124552375242156</v>
      </c>
      <c r="T35" s="26">
        <f t="shared" si="6"/>
        <v>-96.59894437137086</v>
      </c>
    </row>
    <row r="36" spans="1:20" ht="15">
      <c r="A36" s="18" t="s">
        <v>82</v>
      </c>
      <c r="B36" s="35" t="s">
        <v>83</v>
      </c>
      <c r="C36" s="52">
        <v>387.4</v>
      </c>
      <c r="D36" s="52"/>
      <c r="E36" s="30">
        <v>414.52</v>
      </c>
      <c r="F36" s="49">
        <f>F38-F33</f>
        <v>-2327.8678299999992</v>
      </c>
      <c r="G36" s="24">
        <f>106.98</f>
        <v>106.98</v>
      </c>
      <c r="H36" s="25">
        <f t="shared" si="11"/>
        <v>-0.7419183634082794</v>
      </c>
      <c r="I36" s="26">
        <f>'[2]Т14 (2)'!F27</f>
        <v>101.63</v>
      </c>
      <c r="J36" s="27">
        <f t="shared" si="12"/>
        <v>-0.7548248576666988</v>
      </c>
      <c r="K36" s="28">
        <f>'[2]Т14 (2)'!F27</f>
        <v>101.63</v>
      </c>
      <c r="L36" s="29">
        <f t="shared" si="3"/>
        <v>0.008005530941617881</v>
      </c>
      <c r="M36" s="29">
        <f t="shared" si="2"/>
        <v>-0.7548248576666988</v>
      </c>
      <c r="N36" s="30"/>
      <c r="O36" s="31"/>
      <c r="P36" s="31">
        <f t="shared" si="4"/>
        <v>-1</v>
      </c>
      <c r="Q36" s="26"/>
      <c r="R36" s="27">
        <f t="shared" si="5"/>
        <v>0</v>
      </c>
      <c r="S36" s="27">
        <f t="shared" si="9"/>
        <v>-1</v>
      </c>
      <c r="T36" s="26">
        <f t="shared" si="6"/>
        <v>0</v>
      </c>
    </row>
    <row r="37" spans="1:20" ht="15">
      <c r="A37" s="18" t="s">
        <v>84</v>
      </c>
      <c r="B37" s="35" t="s">
        <v>85</v>
      </c>
      <c r="C37" s="54">
        <f>C36/C33</f>
        <v>0.04235963041933191</v>
      </c>
      <c r="D37" s="52"/>
      <c r="E37" s="27">
        <f>E36/E33</f>
        <v>0.03938806537438236</v>
      </c>
      <c r="F37" s="27">
        <f>F36/F33</f>
        <v>-0.20185458620928856</v>
      </c>
      <c r="G37" s="55">
        <f>G36/G33</f>
        <v>0.00835548211755822</v>
      </c>
      <c r="H37" s="25">
        <f t="shared" si="11"/>
        <v>-0.7878676690987583</v>
      </c>
      <c r="I37" s="56">
        <f>I36/I33</f>
        <v>0.008070131390036638</v>
      </c>
      <c r="J37" s="27">
        <f t="shared" si="12"/>
        <v>-0.7951122678067509</v>
      </c>
      <c r="K37" s="56">
        <f>K36/K33</f>
        <v>0.008070136670436141</v>
      </c>
      <c r="L37" s="29"/>
      <c r="M37" s="29">
        <f t="shared" si="2"/>
        <v>-0.7951121337458507</v>
      </c>
      <c r="N37" s="30"/>
      <c r="O37" s="31"/>
      <c r="P37" s="31">
        <f t="shared" si="4"/>
        <v>-1</v>
      </c>
      <c r="Q37" s="56">
        <f>Q36/Q33</f>
        <v>0</v>
      </c>
      <c r="R37" s="27"/>
      <c r="S37" s="27">
        <f t="shared" si="9"/>
        <v>-1</v>
      </c>
      <c r="T37" s="26">
        <f t="shared" si="6"/>
        <v>0</v>
      </c>
    </row>
    <row r="38" spans="1:20" ht="16.5" customHeight="1">
      <c r="A38" s="18" t="s">
        <v>86</v>
      </c>
      <c r="B38" s="48" t="s">
        <v>87</v>
      </c>
      <c r="C38" s="57">
        <f>C33+C36</f>
        <v>9532.9</v>
      </c>
      <c r="D38" s="57">
        <f>D33</f>
        <v>9805.509423922034</v>
      </c>
      <c r="E38" s="49">
        <f>E33+E36</f>
        <v>10938.520000000002</v>
      </c>
      <c r="F38" s="49">
        <f>F39*F34</f>
        <v>9204.53217</v>
      </c>
      <c r="G38" s="24">
        <f>G33+G36</f>
        <v>12910.549978947369</v>
      </c>
      <c r="H38" s="25">
        <f t="shared" si="11"/>
        <v>0.18028307110535668</v>
      </c>
      <c r="I38" s="26">
        <f>I33+I36</f>
        <v>12694.981345614038</v>
      </c>
      <c r="J38" s="27">
        <f t="shared" si="12"/>
        <v>0.16057577676084467</v>
      </c>
      <c r="K38" s="28">
        <f>K33+K36</f>
        <v>12694.973105614037</v>
      </c>
      <c r="L38" s="29">
        <f t="shared" si="3"/>
        <v>1.0000000000000002</v>
      </c>
      <c r="M38" s="29">
        <f t="shared" si="2"/>
        <v>0.1605750234596668</v>
      </c>
      <c r="N38" s="49">
        <f>N33</f>
        <v>15889.5324</v>
      </c>
      <c r="O38" s="31">
        <f t="shared" si="8"/>
        <v>1</v>
      </c>
      <c r="P38" s="31">
        <f t="shared" si="4"/>
        <v>0.25163970555977366</v>
      </c>
      <c r="Q38" s="26">
        <f>Q33+Q36</f>
        <v>13918.937800000002</v>
      </c>
      <c r="R38" s="27">
        <f t="shared" si="5"/>
        <v>1</v>
      </c>
      <c r="S38" s="27">
        <f t="shared" si="9"/>
        <v>0.0964133349636398</v>
      </c>
      <c r="T38" s="26">
        <f t="shared" si="6"/>
        <v>-1970.5945999999985</v>
      </c>
    </row>
    <row r="39" spans="1:20" ht="12.75" customHeight="1">
      <c r="A39" s="18" t="s">
        <v>88</v>
      </c>
      <c r="B39" s="35" t="s">
        <v>89</v>
      </c>
      <c r="C39" s="52">
        <f>C38/C34</f>
        <v>422.3704031900753</v>
      </c>
      <c r="D39" s="52">
        <v>422.37</v>
      </c>
      <c r="E39" s="26">
        <f>E38/E34</f>
        <v>488.32678571428585</v>
      </c>
      <c r="F39" s="30">
        <v>488.33</v>
      </c>
      <c r="G39" s="58">
        <f>G38/G34</f>
        <v>576.3638383458647</v>
      </c>
      <c r="H39" s="59">
        <f t="shared" si="11"/>
        <v>0.18028307110535668</v>
      </c>
      <c r="I39" s="60">
        <f>I38/I34</f>
        <v>566.7402386434838</v>
      </c>
      <c r="J39" s="61">
        <f t="shared" si="12"/>
        <v>0.16057577676084467</v>
      </c>
      <c r="K39" s="62">
        <f>K38/K34</f>
        <v>566.7398707863409</v>
      </c>
      <c r="L39" s="29"/>
      <c r="M39" s="29">
        <f t="shared" si="2"/>
        <v>0.1605750234596668</v>
      </c>
      <c r="N39" s="26">
        <f>N38/N34</f>
        <v>777.5645901639344</v>
      </c>
      <c r="O39" s="31"/>
      <c r="P39" s="31">
        <f t="shared" si="4"/>
        <v>0.3719955666522601</v>
      </c>
      <c r="Q39" s="26">
        <f>Q38/Q34</f>
        <v>680.9656457925636</v>
      </c>
      <c r="R39" s="30"/>
      <c r="S39" s="27">
        <f t="shared" si="9"/>
        <v>0.20154886023412555</v>
      </c>
      <c r="T39" s="26">
        <f t="shared" si="6"/>
        <v>-96.59894437137086</v>
      </c>
    </row>
    <row r="40" spans="1:20" ht="12.75" customHeight="1">
      <c r="A40" s="18"/>
      <c r="B40" s="63" t="s">
        <v>90</v>
      </c>
      <c r="C40" s="52"/>
      <c r="D40" s="52"/>
      <c r="E40" s="30"/>
      <c r="F40" s="30"/>
      <c r="G40" s="24">
        <f>G39*G34</f>
        <v>12910.549978947369</v>
      </c>
      <c r="H40" s="25"/>
      <c r="I40" s="26">
        <f>I39*I34</f>
        <v>12694.981345614038</v>
      </c>
      <c r="J40" s="30"/>
      <c r="K40" s="26">
        <f>K39*K34</f>
        <v>12694.973105614035</v>
      </c>
      <c r="L40" s="64"/>
      <c r="M40" s="64"/>
      <c r="N40" s="30"/>
      <c r="O40" s="64"/>
      <c r="P40" s="64"/>
      <c r="Q40" s="30">
        <f>Q39*Q34</f>
        <v>13918.9378</v>
      </c>
      <c r="R40" s="30"/>
      <c r="S40" s="30"/>
      <c r="T40" s="30"/>
    </row>
    <row r="41" spans="1:20" ht="13.5" customHeight="1">
      <c r="A41" s="18"/>
      <c r="B41" s="63" t="s">
        <v>91</v>
      </c>
      <c r="C41" s="52"/>
      <c r="D41" s="52"/>
      <c r="E41" s="30"/>
      <c r="F41" s="30"/>
      <c r="G41" s="24">
        <f>'[2]Т.8.2.'!I21</f>
        <v>5849.55</v>
      </c>
      <c r="H41" s="25"/>
      <c r="I41" s="26">
        <f t="shared" si="7"/>
        <v>5849.55</v>
      </c>
      <c r="J41" s="30"/>
      <c r="K41" s="26">
        <f>'[2]Т.8.2.'!I9/12/'[2]Т.8.2.'!I15*1000</f>
        <v>5849.551282051282</v>
      </c>
      <c r="L41" s="64"/>
      <c r="M41" s="64"/>
      <c r="N41" s="30"/>
      <c r="O41" s="64"/>
      <c r="P41" s="64"/>
      <c r="Q41" s="26">
        <f>'[3]Т.8.2.'!I19</f>
        <v>6337.01</v>
      </c>
      <c r="R41" s="30"/>
      <c r="S41" s="30"/>
      <c r="T41" s="30"/>
    </row>
    <row r="42" spans="1:16" ht="12.75">
      <c r="A42" s="65"/>
      <c r="B42" s="66"/>
      <c r="C42" s="67"/>
      <c r="D42" s="67"/>
      <c r="E42" s="67"/>
      <c r="F42" s="67"/>
      <c r="G42" s="47"/>
      <c r="H42" s="47"/>
      <c r="I42" s="47"/>
      <c r="J42" s="47"/>
      <c r="K42" s="47"/>
      <c r="L42" s="47"/>
      <c r="M42" s="47"/>
      <c r="O42" s="68"/>
      <c r="P42" s="68"/>
    </row>
    <row r="43" spans="1:6" ht="12.75">
      <c r="A43" s="69"/>
      <c r="B43" s="70"/>
      <c r="C43" s="71"/>
      <c r="D43" s="71"/>
      <c r="E43" s="71"/>
      <c r="F43" s="71"/>
    </row>
    <row r="44" spans="1:2" ht="12.75">
      <c r="A44" s="72"/>
      <c r="B44" s="73"/>
    </row>
    <row r="45" spans="1:2" ht="12.75">
      <c r="A45" s="72"/>
      <c r="B45" s="73"/>
    </row>
    <row r="46" spans="1:2" ht="12.75">
      <c r="A46" s="72"/>
      <c r="B46" s="73"/>
    </row>
    <row r="47" spans="1:2" ht="12.75">
      <c r="A47" s="72"/>
      <c r="B47" s="73"/>
    </row>
    <row r="48" spans="1:2" ht="12.75">
      <c r="A48" s="72"/>
      <c r="B48" s="73"/>
    </row>
    <row r="49" ht="12.75">
      <c r="B49" s="73"/>
    </row>
    <row r="50" ht="12.75">
      <c r="B50" s="73"/>
    </row>
    <row r="51" ht="12.75">
      <c r="B51" s="73"/>
    </row>
    <row r="52" ht="12.75">
      <c r="B52" s="73"/>
    </row>
    <row r="53" ht="12.75">
      <c r="B53" s="73"/>
    </row>
    <row r="54" ht="12.75">
      <c r="B54" s="73"/>
    </row>
    <row r="55" ht="12.75">
      <c r="B55" s="73"/>
    </row>
    <row r="56" ht="12.75">
      <c r="B56" s="73"/>
    </row>
    <row r="57" ht="12.75">
      <c r="B57" s="73"/>
    </row>
    <row r="58" ht="12.75">
      <c r="B58" s="73"/>
    </row>
    <row r="59" ht="12.75">
      <c r="B59" s="73"/>
    </row>
    <row r="60" ht="12.75">
      <c r="B60" s="73"/>
    </row>
    <row r="61" ht="12.75">
      <c r="B61" s="73"/>
    </row>
    <row r="62" ht="12.75">
      <c r="B62" s="73"/>
    </row>
    <row r="63" ht="12.75">
      <c r="B63" s="73"/>
    </row>
    <row r="64" ht="12.75">
      <c r="B64" s="73"/>
    </row>
    <row r="65" ht="12.75">
      <c r="B65" s="73"/>
    </row>
    <row r="66" ht="12.75">
      <c r="B66" s="73"/>
    </row>
    <row r="67" ht="12.75">
      <c r="B67" s="73"/>
    </row>
    <row r="68" ht="12.75">
      <c r="B68" s="73"/>
    </row>
    <row r="69" ht="12.75">
      <c r="B69" s="74"/>
    </row>
    <row r="70" ht="12.75">
      <c r="B70" s="74"/>
    </row>
    <row r="71" ht="12.75">
      <c r="B71" s="74"/>
    </row>
    <row r="72" ht="12.75">
      <c r="B72" s="74"/>
    </row>
    <row r="73" ht="12.75">
      <c r="B73" s="74"/>
    </row>
    <row r="74" ht="12.75">
      <c r="B74" s="74"/>
    </row>
    <row r="75" ht="12.75">
      <c r="B75" s="74"/>
    </row>
    <row r="76" ht="12.75">
      <c r="B76" s="74"/>
    </row>
    <row r="77" ht="12.75">
      <c r="B77" s="74"/>
    </row>
    <row r="78" ht="12.75">
      <c r="B78" s="74"/>
    </row>
  </sheetData>
  <mergeCells count="11">
    <mergeCell ref="Q4:T4"/>
    <mergeCell ref="C1:M1"/>
    <mergeCell ref="A2:T2"/>
    <mergeCell ref="A3:A5"/>
    <mergeCell ref="B3:B5"/>
    <mergeCell ref="C3:P3"/>
    <mergeCell ref="Q3:T3"/>
    <mergeCell ref="C4:D4"/>
    <mergeCell ref="E4:F4"/>
    <mergeCell ref="I4:M4"/>
    <mergeCell ref="N4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F17" sqref="F17"/>
    </sheetView>
  </sheetViews>
  <sheetFormatPr defaultColWidth="9.33203125" defaultRowHeight="12.75"/>
  <cols>
    <col min="1" max="1" width="4.16015625" style="1" customWidth="1"/>
    <col min="2" max="2" width="42" style="1" customWidth="1"/>
    <col min="3" max="3" width="0.328125" style="1" customWidth="1"/>
    <col min="4" max="4" width="11" style="1" customWidth="1"/>
    <col min="5" max="5" width="10.33203125" style="1" hidden="1" customWidth="1"/>
    <col min="6" max="6" width="11.33203125" style="1" customWidth="1"/>
    <col min="7" max="7" width="10.16015625" style="1" customWidth="1"/>
    <col min="8" max="8" width="12.66015625" style="1" customWidth="1"/>
    <col min="9" max="9" width="11" style="1" customWidth="1"/>
    <col min="10" max="10" width="11.16015625" style="1" customWidth="1"/>
    <col min="11" max="11" width="9" style="1" customWidth="1"/>
    <col min="12" max="16384" width="9.33203125" style="1" customWidth="1"/>
  </cols>
  <sheetData>
    <row r="1" spans="8:9" ht="12.75">
      <c r="H1" s="75" t="s">
        <v>92</v>
      </c>
      <c r="I1" s="75"/>
    </row>
    <row r="2" spans="1:11" ht="15" customHeight="1">
      <c r="A2" s="76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8:11" ht="12.75" customHeight="1" thickBot="1">
      <c r="H3" s="77" t="s">
        <v>94</v>
      </c>
      <c r="I3" s="77"/>
      <c r="J3" s="77"/>
      <c r="K3" s="77"/>
    </row>
    <row r="4" spans="1:11" ht="35.25" customHeight="1" thickBot="1">
      <c r="A4" s="78" t="s">
        <v>95</v>
      </c>
      <c r="B4" s="79"/>
      <c r="C4" s="80" t="s">
        <v>7</v>
      </c>
      <c r="D4" s="81"/>
      <c r="E4" s="82"/>
      <c r="F4" s="83" t="s">
        <v>9</v>
      </c>
      <c r="G4" s="84"/>
      <c r="H4" s="84"/>
      <c r="I4" s="85" t="s">
        <v>96</v>
      </c>
      <c r="J4" s="85"/>
      <c r="K4" s="85"/>
    </row>
    <row r="5" spans="1:11" ht="54" customHeight="1" thickBot="1">
      <c r="A5" s="86"/>
      <c r="B5" s="87"/>
      <c r="C5" s="88" t="s">
        <v>97</v>
      </c>
      <c r="D5" s="88" t="s">
        <v>98</v>
      </c>
      <c r="E5" s="89" t="s">
        <v>99</v>
      </c>
      <c r="F5" s="90" t="s">
        <v>100</v>
      </c>
      <c r="G5" s="91" t="s">
        <v>101</v>
      </c>
      <c r="H5" s="92" t="s">
        <v>102</v>
      </c>
      <c r="I5" s="93" t="s">
        <v>103</v>
      </c>
      <c r="J5" s="93" t="s">
        <v>104</v>
      </c>
      <c r="K5" s="94" t="s">
        <v>105</v>
      </c>
    </row>
    <row r="6" spans="1:11" ht="13.5" customHeight="1">
      <c r="A6" s="95" t="s">
        <v>25</v>
      </c>
      <c r="B6" s="96" t="s">
        <v>106</v>
      </c>
      <c r="C6" s="97"/>
      <c r="D6" s="97">
        <v>22520</v>
      </c>
      <c r="E6" s="98"/>
      <c r="F6" s="99">
        <f>'[2]Т 2'!$J$6</f>
        <v>25.86</v>
      </c>
      <c r="G6" s="100">
        <v>7883</v>
      </c>
      <c r="H6" s="101">
        <v>24681</v>
      </c>
      <c r="I6" s="102">
        <v>24681</v>
      </c>
      <c r="J6" s="103">
        <v>23.38</v>
      </c>
      <c r="K6" s="104">
        <f>J6/F6</f>
        <v>0.9040989945862336</v>
      </c>
    </row>
    <row r="7" spans="1:11" ht="12.75" customHeight="1" hidden="1">
      <c r="A7" s="105"/>
      <c r="B7" s="106" t="s">
        <v>107</v>
      </c>
      <c r="C7" s="107"/>
      <c r="D7" s="107"/>
      <c r="E7" s="108"/>
      <c r="F7" s="109"/>
      <c r="G7" s="110"/>
      <c r="H7" s="108"/>
      <c r="I7" s="111"/>
      <c r="J7" s="112"/>
      <c r="K7" s="104" t="e">
        <f aca="true" t="shared" si="0" ref="K7:K70">J7/F7</f>
        <v>#DIV/0!</v>
      </c>
    </row>
    <row r="8" spans="1:11" ht="10.5" customHeight="1">
      <c r="A8" s="105"/>
      <c r="B8" s="106" t="s">
        <v>108</v>
      </c>
      <c r="C8" s="107"/>
      <c r="D8" s="107"/>
      <c r="E8" s="108"/>
      <c r="F8" s="109"/>
      <c r="G8" s="110"/>
      <c r="H8" s="108"/>
      <c r="I8" s="111"/>
      <c r="J8" s="112"/>
      <c r="K8" s="104"/>
    </row>
    <row r="9" spans="1:11" ht="12.75">
      <c r="A9" s="105"/>
      <c r="B9" s="106" t="s">
        <v>109</v>
      </c>
      <c r="C9" s="97"/>
      <c r="D9" s="97">
        <v>3691</v>
      </c>
      <c r="E9" s="98"/>
      <c r="F9" s="113">
        <f>'[2]Т 2'!$J$9</f>
        <v>4.523</v>
      </c>
      <c r="G9" s="100">
        <v>1292</v>
      </c>
      <c r="H9" s="101">
        <v>4046</v>
      </c>
      <c r="I9" s="102">
        <v>4046</v>
      </c>
      <c r="J9" s="103">
        <f>J26*100/95</f>
        <v>4.158947368421052</v>
      </c>
      <c r="K9" s="104">
        <f t="shared" si="0"/>
        <v>0.9195108044264985</v>
      </c>
    </row>
    <row r="10" spans="1:11" ht="12.75">
      <c r="A10" s="105"/>
      <c r="B10" s="106" t="s">
        <v>110</v>
      </c>
      <c r="C10" s="97"/>
      <c r="D10" s="97"/>
      <c r="E10" s="98"/>
      <c r="F10" s="113"/>
      <c r="G10" s="100"/>
      <c r="H10" s="101"/>
      <c r="I10" s="102"/>
      <c r="J10" s="103"/>
      <c r="K10" s="104"/>
    </row>
    <row r="11" spans="1:11" ht="12.75">
      <c r="A11" s="105"/>
      <c r="B11" s="106" t="s">
        <v>111</v>
      </c>
      <c r="C11" s="97"/>
      <c r="D11" s="97"/>
      <c r="E11" s="98"/>
      <c r="F11" s="113"/>
      <c r="G11" s="100"/>
      <c r="H11" s="101"/>
      <c r="I11" s="102"/>
      <c r="J11" s="103"/>
      <c r="K11" s="104"/>
    </row>
    <row r="12" spans="1:11" ht="12.75">
      <c r="A12" s="105"/>
      <c r="B12" s="106" t="s">
        <v>112</v>
      </c>
      <c r="C12" s="97"/>
      <c r="D12" s="97">
        <v>18829</v>
      </c>
      <c r="E12" s="98"/>
      <c r="F12" s="99">
        <f>'[2]Т 2'!$J$12</f>
        <v>21.34</v>
      </c>
      <c r="G12" s="100">
        <v>6591</v>
      </c>
      <c r="H12" s="101">
        <v>20635</v>
      </c>
      <c r="I12" s="102">
        <v>20635</v>
      </c>
      <c r="J12" s="103">
        <f>J29*100/95</f>
        <v>19.225263157894734</v>
      </c>
      <c r="K12" s="104">
        <f t="shared" si="0"/>
        <v>0.9009026784393034</v>
      </c>
    </row>
    <row r="13" spans="1:11" ht="0.75" customHeight="1">
      <c r="A13" s="105"/>
      <c r="B13" s="106" t="s">
        <v>113</v>
      </c>
      <c r="C13" s="97"/>
      <c r="D13" s="97"/>
      <c r="E13" s="98"/>
      <c r="F13" s="113"/>
      <c r="G13" s="100"/>
      <c r="H13" s="101"/>
      <c r="I13" s="102"/>
      <c r="J13" s="112"/>
      <c r="K13" s="104" t="e">
        <f t="shared" si="0"/>
        <v>#DIV/0!</v>
      </c>
    </row>
    <row r="14" spans="1:11" ht="25.5" customHeight="1">
      <c r="A14" s="95" t="s">
        <v>27</v>
      </c>
      <c r="B14" s="96" t="s">
        <v>114</v>
      </c>
      <c r="C14" s="97"/>
      <c r="D14" s="97">
        <v>2250</v>
      </c>
      <c r="E14" s="98"/>
      <c r="F14" s="99">
        <f>F17+F20</f>
        <v>1.288</v>
      </c>
      <c r="G14" s="100">
        <v>788</v>
      </c>
      <c r="H14" s="101">
        <v>2470</v>
      </c>
      <c r="I14" s="102">
        <v>2470</v>
      </c>
      <c r="J14" s="103">
        <f>J6*5%</f>
        <v>1.169</v>
      </c>
      <c r="K14" s="104">
        <f t="shared" si="0"/>
        <v>0.907608695652174</v>
      </c>
    </row>
    <row r="15" spans="1:11" ht="0.75" customHeight="1">
      <c r="A15" s="105"/>
      <c r="B15" s="106" t="s">
        <v>107</v>
      </c>
      <c r="C15" s="107"/>
      <c r="D15" s="107"/>
      <c r="E15" s="108"/>
      <c r="F15" s="109"/>
      <c r="G15" s="110"/>
      <c r="H15" s="108"/>
      <c r="I15" s="111"/>
      <c r="J15" s="112"/>
      <c r="K15" s="104" t="e">
        <f t="shared" si="0"/>
        <v>#DIV/0!</v>
      </c>
    </row>
    <row r="16" spans="1:11" ht="9.75" customHeight="1">
      <c r="A16" s="105"/>
      <c r="B16" s="106" t="s">
        <v>108</v>
      </c>
      <c r="C16" s="107"/>
      <c r="D16" s="107"/>
      <c r="E16" s="108"/>
      <c r="F16" s="109"/>
      <c r="G16" s="110"/>
      <c r="H16" s="108"/>
      <c r="I16" s="111"/>
      <c r="J16" s="112"/>
      <c r="K16" s="104"/>
    </row>
    <row r="17" spans="1:11" ht="14.25" customHeight="1">
      <c r="A17" s="105"/>
      <c r="B17" s="106" t="s">
        <v>109</v>
      </c>
      <c r="C17" s="97"/>
      <c r="D17" s="97">
        <v>100</v>
      </c>
      <c r="E17" s="98"/>
      <c r="F17" s="113">
        <f>'[2]Т 2'!$J$17</f>
        <v>0.048</v>
      </c>
      <c r="G17" s="100">
        <v>25</v>
      </c>
      <c r="H17" s="101">
        <v>100</v>
      </c>
      <c r="I17" s="102">
        <v>100</v>
      </c>
      <c r="J17" s="103">
        <f>F17</f>
        <v>0.048</v>
      </c>
      <c r="K17" s="104">
        <f t="shared" si="0"/>
        <v>1</v>
      </c>
    </row>
    <row r="18" spans="1:11" ht="15" customHeight="1">
      <c r="A18" s="105"/>
      <c r="B18" s="106" t="s">
        <v>110</v>
      </c>
      <c r="C18" s="97"/>
      <c r="D18" s="97"/>
      <c r="E18" s="98"/>
      <c r="F18" s="113"/>
      <c r="G18" s="100"/>
      <c r="H18" s="101"/>
      <c r="I18" s="102"/>
      <c r="J18" s="103"/>
      <c r="K18" s="104"/>
    </row>
    <row r="19" spans="1:11" ht="12.75" customHeight="1">
      <c r="A19" s="105"/>
      <c r="B19" s="106" t="s">
        <v>111</v>
      </c>
      <c r="C19" s="97"/>
      <c r="D19" s="97"/>
      <c r="E19" s="98"/>
      <c r="F19" s="113"/>
      <c r="G19" s="100"/>
      <c r="H19" s="101"/>
      <c r="I19" s="102"/>
      <c r="J19" s="103"/>
      <c r="K19" s="104"/>
    </row>
    <row r="20" spans="1:11" ht="15" customHeight="1">
      <c r="A20" s="105"/>
      <c r="B20" s="106" t="s">
        <v>112</v>
      </c>
      <c r="C20" s="97"/>
      <c r="D20" s="97">
        <v>2150</v>
      </c>
      <c r="E20" s="98"/>
      <c r="F20" s="99">
        <f>'[2]Т 2'!$J$20</f>
        <v>1.24</v>
      </c>
      <c r="G20" s="100">
        <v>763</v>
      </c>
      <c r="H20" s="101">
        <v>2370</v>
      </c>
      <c r="I20" s="102">
        <v>2370</v>
      </c>
      <c r="J20" s="103">
        <f>J14-J17</f>
        <v>1.121</v>
      </c>
      <c r="K20" s="104">
        <f t="shared" si="0"/>
        <v>0.9040322580645161</v>
      </c>
    </row>
    <row r="21" spans="1:11" ht="13.5" customHeight="1" hidden="1">
      <c r="A21" s="105"/>
      <c r="B21" s="106" t="s">
        <v>113</v>
      </c>
      <c r="C21" s="97"/>
      <c r="D21" s="97"/>
      <c r="E21" s="98"/>
      <c r="F21" s="113"/>
      <c r="G21" s="100"/>
      <c r="H21" s="101"/>
      <c r="I21" s="102"/>
      <c r="J21" s="112"/>
      <c r="K21" s="104" t="e">
        <f t="shared" si="0"/>
        <v>#DIV/0!</v>
      </c>
    </row>
    <row r="22" spans="1:11" ht="12.75">
      <c r="A22" s="114" t="s">
        <v>29</v>
      </c>
      <c r="B22" s="96" t="s">
        <v>115</v>
      </c>
      <c r="C22" s="115"/>
      <c r="D22" s="115"/>
      <c r="E22" s="116"/>
      <c r="F22" s="117">
        <f>F14/F6</f>
        <v>0.04980665119876257</v>
      </c>
      <c r="G22" s="118">
        <f>G14/G6</f>
        <v>0.09996194342255486</v>
      </c>
      <c r="H22" s="118">
        <f>H14/H6</f>
        <v>0.10007698229407236</v>
      </c>
      <c r="I22" s="54">
        <f>I14/I6</f>
        <v>0.10007698229407236</v>
      </c>
      <c r="J22" s="119">
        <v>0.05</v>
      </c>
      <c r="K22" s="104">
        <f t="shared" si="0"/>
        <v>1.0038819875776397</v>
      </c>
    </row>
    <row r="23" spans="1:11" ht="24">
      <c r="A23" s="95" t="s">
        <v>31</v>
      </c>
      <c r="B23" s="120" t="s">
        <v>116</v>
      </c>
      <c r="C23" s="115"/>
      <c r="D23" s="115" t="s">
        <v>117</v>
      </c>
      <c r="E23" s="116"/>
      <c r="F23" s="99">
        <f>F6-F14</f>
        <v>24.572</v>
      </c>
      <c r="G23" s="121">
        <v>7095</v>
      </c>
      <c r="H23" s="122">
        <v>22211</v>
      </c>
      <c r="I23" s="102">
        <v>22211</v>
      </c>
      <c r="J23" s="103">
        <f>J6-J14</f>
        <v>22.211</v>
      </c>
      <c r="K23" s="104">
        <f t="shared" si="0"/>
        <v>0.9039150252319713</v>
      </c>
    </row>
    <row r="24" spans="1:11" ht="12.75">
      <c r="A24" s="123"/>
      <c r="B24" s="124" t="s">
        <v>118</v>
      </c>
      <c r="C24" s="125"/>
      <c r="D24" s="125"/>
      <c r="E24" s="126"/>
      <c r="F24" s="127"/>
      <c r="G24" s="128"/>
      <c r="H24" s="126"/>
      <c r="I24" s="129"/>
      <c r="J24" s="103"/>
      <c r="K24" s="104"/>
    </row>
    <row r="25" spans="1:11" ht="1.5" customHeight="1">
      <c r="A25" s="130"/>
      <c r="B25" s="131"/>
      <c r="C25" s="132"/>
      <c r="D25" s="132"/>
      <c r="E25" s="133"/>
      <c r="F25" s="134"/>
      <c r="G25" s="135"/>
      <c r="H25" s="133"/>
      <c r="I25" s="129"/>
      <c r="J25" s="103"/>
      <c r="K25" s="104" t="e">
        <f t="shared" si="0"/>
        <v>#DIV/0!</v>
      </c>
    </row>
    <row r="26" spans="1:11" ht="12.75">
      <c r="A26" s="105"/>
      <c r="B26" s="106" t="s">
        <v>109</v>
      </c>
      <c r="C26" s="115"/>
      <c r="D26" s="115" t="s">
        <v>119</v>
      </c>
      <c r="E26" s="116"/>
      <c r="F26" s="113">
        <f>'[2]Т 2'!$J$26</f>
        <v>4.097</v>
      </c>
      <c r="G26" s="100">
        <v>1267</v>
      </c>
      <c r="H26" s="101">
        <v>3946</v>
      </c>
      <c r="I26" s="102">
        <f>I9-I17</f>
        <v>3946</v>
      </c>
      <c r="J26" s="103">
        <f>J45</f>
        <v>3.9509999999999996</v>
      </c>
      <c r="K26" s="104">
        <f t="shared" si="0"/>
        <v>0.964364168904076</v>
      </c>
    </row>
    <row r="27" spans="1:11" ht="12.75">
      <c r="A27" s="105"/>
      <c r="B27" s="106" t="s">
        <v>110</v>
      </c>
      <c r="C27" s="115"/>
      <c r="D27" s="115"/>
      <c r="E27" s="116"/>
      <c r="F27" s="113"/>
      <c r="G27" s="100"/>
      <c r="H27" s="101"/>
      <c r="I27" s="102"/>
      <c r="J27" s="103"/>
      <c r="K27" s="104"/>
    </row>
    <row r="28" spans="1:11" ht="12.75">
      <c r="A28" s="105"/>
      <c r="B28" s="106" t="s">
        <v>111</v>
      </c>
      <c r="C28" s="115"/>
      <c r="D28" s="115"/>
      <c r="E28" s="116"/>
      <c r="F28" s="113"/>
      <c r="G28" s="100"/>
      <c r="H28" s="101"/>
      <c r="I28" s="102"/>
      <c r="J28" s="103"/>
      <c r="K28" s="104"/>
    </row>
    <row r="29" spans="1:11" ht="12.75">
      <c r="A29" s="105"/>
      <c r="B29" s="106" t="s">
        <v>112</v>
      </c>
      <c r="C29" s="115"/>
      <c r="D29" s="115" t="s">
        <v>120</v>
      </c>
      <c r="E29" s="116"/>
      <c r="F29" s="99">
        <f>'[2]Т 2'!$J$29</f>
        <v>20.47</v>
      </c>
      <c r="G29" s="100">
        <v>5828</v>
      </c>
      <c r="H29" s="101">
        <v>18265</v>
      </c>
      <c r="I29" s="102">
        <f>I12-I20</f>
        <v>18265</v>
      </c>
      <c r="J29" s="103">
        <f>J48</f>
        <v>18.264</v>
      </c>
      <c r="K29" s="104">
        <f t="shared" si="0"/>
        <v>0.8922325354176844</v>
      </c>
    </row>
    <row r="30" spans="1:11" ht="12.75" customHeight="1" hidden="1">
      <c r="A30" s="105"/>
      <c r="B30" s="106" t="s">
        <v>113</v>
      </c>
      <c r="C30" s="115"/>
      <c r="D30" s="115"/>
      <c r="E30" s="116"/>
      <c r="F30" s="113"/>
      <c r="G30" s="100"/>
      <c r="H30" s="101"/>
      <c r="I30" s="102"/>
      <c r="J30" s="103"/>
      <c r="K30" s="104" t="e">
        <f t="shared" si="0"/>
        <v>#DIV/0!</v>
      </c>
    </row>
    <row r="31" spans="1:11" ht="12" customHeight="1">
      <c r="A31" s="95" t="s">
        <v>33</v>
      </c>
      <c r="B31" s="136" t="s">
        <v>121</v>
      </c>
      <c r="C31" s="115"/>
      <c r="D31" s="115"/>
      <c r="E31" s="116"/>
      <c r="F31" s="113"/>
      <c r="G31" s="100"/>
      <c r="H31" s="101"/>
      <c r="I31" s="102"/>
      <c r="J31" s="103"/>
      <c r="K31" s="104"/>
    </row>
    <row r="32" spans="1:11" ht="12.75" customHeight="1" hidden="1">
      <c r="A32" s="105"/>
      <c r="B32" s="106" t="s">
        <v>107</v>
      </c>
      <c r="C32" s="107"/>
      <c r="D32" s="107"/>
      <c r="E32" s="108"/>
      <c r="F32" s="109"/>
      <c r="G32" s="110"/>
      <c r="H32" s="108"/>
      <c r="I32" s="111"/>
      <c r="J32" s="103"/>
      <c r="K32" s="104"/>
    </row>
    <row r="33" spans="1:11" ht="9.75" customHeight="1">
      <c r="A33" s="105"/>
      <c r="B33" s="106" t="s">
        <v>108</v>
      </c>
      <c r="C33" s="107"/>
      <c r="D33" s="107"/>
      <c r="E33" s="108"/>
      <c r="F33" s="109"/>
      <c r="G33" s="110"/>
      <c r="H33" s="108"/>
      <c r="I33" s="111"/>
      <c r="J33" s="103"/>
      <c r="K33" s="104"/>
    </row>
    <row r="34" spans="1:11" ht="12.75">
      <c r="A34" s="105"/>
      <c r="B34" s="106" t="s">
        <v>109</v>
      </c>
      <c r="C34" s="115"/>
      <c r="D34" s="115"/>
      <c r="E34" s="116"/>
      <c r="F34" s="113"/>
      <c r="G34" s="100"/>
      <c r="H34" s="101"/>
      <c r="I34" s="102"/>
      <c r="J34" s="103"/>
      <c r="K34" s="104"/>
    </row>
    <row r="35" spans="1:11" ht="12.75">
      <c r="A35" s="105"/>
      <c r="B35" s="106" t="s">
        <v>110</v>
      </c>
      <c r="C35" s="115"/>
      <c r="D35" s="115"/>
      <c r="E35" s="116"/>
      <c r="F35" s="113"/>
      <c r="G35" s="100"/>
      <c r="H35" s="101"/>
      <c r="I35" s="102"/>
      <c r="J35" s="103"/>
      <c r="K35" s="104"/>
    </row>
    <row r="36" spans="1:11" ht="12.75">
      <c r="A36" s="105"/>
      <c r="B36" s="106" t="s">
        <v>111</v>
      </c>
      <c r="C36" s="115"/>
      <c r="D36" s="115"/>
      <c r="E36" s="116"/>
      <c r="F36" s="113"/>
      <c r="G36" s="100"/>
      <c r="H36" s="101"/>
      <c r="I36" s="102"/>
      <c r="J36" s="103"/>
      <c r="K36" s="104"/>
    </row>
    <row r="37" spans="1:11" ht="12.75">
      <c r="A37" s="105"/>
      <c r="B37" s="106" t="s">
        <v>112</v>
      </c>
      <c r="C37" s="115"/>
      <c r="D37" s="115"/>
      <c r="E37" s="116"/>
      <c r="F37" s="113"/>
      <c r="G37" s="100"/>
      <c r="H37" s="101"/>
      <c r="I37" s="102"/>
      <c r="J37" s="103"/>
      <c r="K37" s="104"/>
    </row>
    <row r="38" spans="1:11" ht="0.75" customHeight="1" hidden="1">
      <c r="A38" s="105"/>
      <c r="B38" s="106" t="s">
        <v>113</v>
      </c>
      <c r="C38" s="115"/>
      <c r="D38" s="115"/>
      <c r="E38" s="116"/>
      <c r="F38" s="113"/>
      <c r="G38" s="100"/>
      <c r="H38" s="101"/>
      <c r="I38" s="102"/>
      <c r="J38" s="103"/>
      <c r="K38" s="104"/>
    </row>
    <row r="39" spans="1:11" ht="12.75">
      <c r="A39" s="105"/>
      <c r="B39" s="137" t="s">
        <v>108</v>
      </c>
      <c r="C39" s="115"/>
      <c r="D39" s="115"/>
      <c r="E39" s="116"/>
      <c r="F39" s="113"/>
      <c r="G39" s="100"/>
      <c r="H39" s="101"/>
      <c r="I39" s="102"/>
      <c r="J39" s="103"/>
      <c r="K39" s="104"/>
    </row>
    <row r="40" spans="1:11" ht="12.75">
      <c r="A40" s="105"/>
      <c r="B40" s="137" t="s">
        <v>122</v>
      </c>
      <c r="C40" s="115"/>
      <c r="D40" s="115"/>
      <c r="E40" s="116"/>
      <c r="F40" s="113"/>
      <c r="G40" s="100"/>
      <c r="H40" s="101"/>
      <c r="I40" s="102"/>
      <c r="J40" s="103"/>
      <c r="K40" s="104"/>
    </row>
    <row r="41" spans="1:11" ht="12.75">
      <c r="A41" s="105"/>
      <c r="B41" s="137" t="s">
        <v>123</v>
      </c>
      <c r="C41" s="115"/>
      <c r="D41" s="115"/>
      <c r="E41" s="116"/>
      <c r="F41" s="113"/>
      <c r="G41" s="100"/>
      <c r="H41" s="101"/>
      <c r="I41" s="102"/>
      <c r="J41" s="103"/>
      <c r="K41" s="104"/>
    </row>
    <row r="42" spans="1:11" ht="24">
      <c r="A42" s="95" t="s">
        <v>35</v>
      </c>
      <c r="B42" s="120" t="s">
        <v>124</v>
      </c>
      <c r="C42" s="138"/>
      <c r="D42" s="138" t="s">
        <v>117</v>
      </c>
      <c r="E42" s="139"/>
      <c r="F42" s="99">
        <f>F23</f>
        <v>24.572</v>
      </c>
      <c r="G42" s="100">
        <v>7095</v>
      </c>
      <c r="H42" s="101">
        <v>22211</v>
      </c>
      <c r="I42" s="102">
        <v>22211</v>
      </c>
      <c r="J42" s="103">
        <f>J45+J48</f>
        <v>22.215</v>
      </c>
      <c r="K42" s="104">
        <f t="shared" si="0"/>
        <v>0.9040778121439037</v>
      </c>
    </row>
    <row r="43" spans="1:11" ht="12.75" customHeight="1" hidden="1">
      <c r="A43" s="105"/>
      <c r="B43" s="106" t="s">
        <v>107</v>
      </c>
      <c r="C43" s="107"/>
      <c r="D43" s="107"/>
      <c r="E43" s="108"/>
      <c r="F43" s="109"/>
      <c r="G43" s="110"/>
      <c r="H43" s="108"/>
      <c r="I43" s="111"/>
      <c r="J43" s="103"/>
      <c r="K43" s="104" t="e">
        <f t="shared" si="0"/>
        <v>#DIV/0!</v>
      </c>
    </row>
    <row r="44" spans="1:11" ht="10.5" customHeight="1">
      <c r="A44" s="105"/>
      <c r="B44" s="106" t="s">
        <v>108</v>
      </c>
      <c r="C44" s="107"/>
      <c r="D44" s="107"/>
      <c r="E44" s="108"/>
      <c r="F44" s="109"/>
      <c r="G44" s="110"/>
      <c r="H44" s="108"/>
      <c r="I44" s="111"/>
      <c r="J44" s="103"/>
      <c r="K44" s="104"/>
    </row>
    <row r="45" spans="1:11" ht="12.75">
      <c r="A45" s="95"/>
      <c r="B45" s="106" t="s">
        <v>109</v>
      </c>
      <c r="C45" s="138"/>
      <c r="D45" s="138" t="s">
        <v>119</v>
      </c>
      <c r="E45" s="139"/>
      <c r="F45" s="113">
        <f>F26</f>
        <v>4.097</v>
      </c>
      <c r="G45" s="100">
        <v>1267</v>
      </c>
      <c r="H45" s="101">
        <v>3946</v>
      </c>
      <c r="I45" s="102">
        <v>3946</v>
      </c>
      <c r="J45" s="103">
        <f>J53+J72</f>
        <v>3.9509999999999996</v>
      </c>
      <c r="K45" s="104">
        <f t="shared" si="0"/>
        <v>0.964364168904076</v>
      </c>
    </row>
    <row r="46" spans="1:11" ht="12.75">
      <c r="A46" s="95"/>
      <c r="B46" s="106" t="s">
        <v>110</v>
      </c>
      <c r="C46" s="138"/>
      <c r="D46" s="138"/>
      <c r="E46" s="139"/>
      <c r="F46" s="113"/>
      <c r="G46" s="100"/>
      <c r="H46" s="101"/>
      <c r="I46" s="102"/>
      <c r="J46" s="103"/>
      <c r="K46" s="104"/>
    </row>
    <row r="47" spans="1:11" ht="12.75">
      <c r="A47" s="95"/>
      <c r="B47" s="106" t="s">
        <v>111</v>
      </c>
      <c r="C47" s="138"/>
      <c r="D47" s="138"/>
      <c r="E47" s="139"/>
      <c r="F47" s="113"/>
      <c r="G47" s="100"/>
      <c r="H47" s="101"/>
      <c r="I47" s="102"/>
      <c r="J47" s="103"/>
      <c r="K47" s="104"/>
    </row>
    <row r="48" spans="1:11" ht="12.75">
      <c r="A48" s="95"/>
      <c r="B48" s="106" t="s">
        <v>112</v>
      </c>
      <c r="C48" s="138"/>
      <c r="D48" s="138" t="s">
        <v>120</v>
      </c>
      <c r="E48" s="139"/>
      <c r="F48" s="99">
        <f>F29</f>
        <v>20.47</v>
      </c>
      <c r="G48" s="100">
        <v>5828</v>
      </c>
      <c r="H48" s="101">
        <v>18265</v>
      </c>
      <c r="I48" s="102">
        <v>18265</v>
      </c>
      <c r="J48" s="103">
        <f>J56+J75</f>
        <v>18.264</v>
      </c>
      <c r="K48" s="104">
        <f t="shared" si="0"/>
        <v>0.8922325354176844</v>
      </c>
    </row>
    <row r="49" spans="1:11" ht="12.75" customHeight="1" hidden="1">
      <c r="A49" s="95"/>
      <c r="B49" s="106" t="s">
        <v>113</v>
      </c>
      <c r="C49" s="138"/>
      <c r="D49" s="138"/>
      <c r="E49" s="139"/>
      <c r="F49" s="113"/>
      <c r="G49" s="100"/>
      <c r="H49" s="101"/>
      <c r="I49" s="102"/>
      <c r="J49" s="112"/>
      <c r="K49" s="104" t="e">
        <f t="shared" si="0"/>
        <v>#DIV/0!</v>
      </c>
    </row>
    <row r="50" spans="1:11" ht="12.75" customHeight="1">
      <c r="A50" s="95" t="s">
        <v>37</v>
      </c>
      <c r="B50" s="96" t="s">
        <v>125</v>
      </c>
      <c r="C50" s="97"/>
      <c r="D50" s="97">
        <v>1621</v>
      </c>
      <c r="E50" s="98"/>
      <c r="F50" s="99">
        <f>F53+F56</f>
        <v>2.17</v>
      </c>
      <c r="G50" s="100">
        <v>567</v>
      </c>
      <c r="H50" s="101">
        <v>1776</v>
      </c>
      <c r="I50" s="102">
        <v>1776</v>
      </c>
      <c r="J50" s="103">
        <f>J59</f>
        <v>1.77</v>
      </c>
      <c r="K50" s="104">
        <f t="shared" si="0"/>
        <v>0.815668202764977</v>
      </c>
    </row>
    <row r="51" spans="1:11" ht="0.75" customHeight="1">
      <c r="A51" s="105"/>
      <c r="B51" s="106" t="s">
        <v>107</v>
      </c>
      <c r="C51" s="107"/>
      <c r="D51" s="107"/>
      <c r="E51" s="108"/>
      <c r="F51" s="109"/>
      <c r="G51" s="110"/>
      <c r="H51" s="108"/>
      <c r="I51" s="111"/>
      <c r="J51" s="103"/>
      <c r="K51" s="104" t="e">
        <f t="shared" si="0"/>
        <v>#DIV/0!</v>
      </c>
    </row>
    <row r="52" spans="1:11" ht="11.25" customHeight="1">
      <c r="A52" s="105"/>
      <c r="B52" s="106" t="s">
        <v>108</v>
      </c>
      <c r="C52" s="107"/>
      <c r="D52" s="107"/>
      <c r="E52" s="108"/>
      <c r="F52" s="109"/>
      <c r="G52" s="110"/>
      <c r="H52" s="108"/>
      <c r="I52" s="111"/>
      <c r="J52" s="103"/>
      <c r="K52" s="104"/>
    </row>
    <row r="53" spans="1:11" ht="12.75">
      <c r="A53" s="105"/>
      <c r="B53" s="106" t="s">
        <v>109</v>
      </c>
      <c r="C53" s="97"/>
      <c r="D53" s="97">
        <v>287</v>
      </c>
      <c r="E53" s="98"/>
      <c r="F53" s="99">
        <f>'[2]Т 2'!$J$53</f>
        <v>0.33</v>
      </c>
      <c r="G53" s="100">
        <v>101</v>
      </c>
      <c r="H53" s="101">
        <v>315</v>
      </c>
      <c r="I53" s="102">
        <v>315</v>
      </c>
      <c r="J53" s="103">
        <f>0.31</f>
        <v>0.31</v>
      </c>
      <c r="K53" s="104">
        <f t="shared" si="0"/>
        <v>0.9393939393939393</v>
      </c>
    </row>
    <row r="54" spans="1:11" ht="12.75">
      <c r="A54" s="105"/>
      <c r="B54" s="106" t="s">
        <v>110</v>
      </c>
      <c r="C54" s="97"/>
      <c r="D54" s="97"/>
      <c r="E54" s="98"/>
      <c r="F54" s="113"/>
      <c r="G54" s="100"/>
      <c r="H54" s="101"/>
      <c r="I54" s="102"/>
      <c r="J54" s="103"/>
      <c r="K54" s="104"/>
    </row>
    <row r="55" spans="1:11" ht="12.75">
      <c r="A55" s="105"/>
      <c r="B55" s="106" t="s">
        <v>111</v>
      </c>
      <c r="C55" s="97"/>
      <c r="D55" s="97"/>
      <c r="E55" s="98"/>
      <c r="F55" s="113"/>
      <c r="G55" s="100"/>
      <c r="H55" s="101"/>
      <c r="I55" s="102"/>
      <c r="J55" s="103"/>
      <c r="K55" s="104"/>
    </row>
    <row r="56" spans="1:11" ht="13.5" customHeight="1">
      <c r="A56" s="105"/>
      <c r="B56" s="106" t="s">
        <v>112</v>
      </c>
      <c r="C56" s="97"/>
      <c r="D56" s="97">
        <v>1334</v>
      </c>
      <c r="E56" s="98"/>
      <c r="F56" s="99">
        <f>'[2]Т 2'!$J$56</f>
        <v>1.84</v>
      </c>
      <c r="G56" s="100">
        <v>466</v>
      </c>
      <c r="H56" s="101">
        <v>1461</v>
      </c>
      <c r="I56" s="102">
        <v>1461</v>
      </c>
      <c r="J56" s="103">
        <v>1.46</v>
      </c>
      <c r="K56" s="104">
        <f t="shared" si="0"/>
        <v>0.7934782608695652</v>
      </c>
    </row>
    <row r="57" spans="1:11" ht="12.75" customHeight="1" hidden="1">
      <c r="A57" s="105"/>
      <c r="B57" s="106" t="s">
        <v>113</v>
      </c>
      <c r="C57" s="97"/>
      <c r="D57" s="97"/>
      <c r="E57" s="98"/>
      <c r="F57" s="113"/>
      <c r="G57" s="100"/>
      <c r="H57" s="101"/>
      <c r="I57" s="102"/>
      <c r="J57" s="103"/>
      <c r="K57" s="104" t="e">
        <f t="shared" si="0"/>
        <v>#DIV/0!</v>
      </c>
    </row>
    <row r="58" spans="1:11" ht="12.75">
      <c r="A58" s="105"/>
      <c r="B58" s="140" t="s">
        <v>108</v>
      </c>
      <c r="C58" s="52"/>
      <c r="D58" s="52"/>
      <c r="E58" s="101"/>
      <c r="F58" s="113"/>
      <c r="G58" s="100"/>
      <c r="H58" s="101"/>
      <c r="I58" s="102"/>
      <c r="J58" s="103"/>
      <c r="K58" s="104"/>
    </row>
    <row r="59" spans="1:11" ht="11.25" customHeight="1">
      <c r="A59" s="105" t="s">
        <v>126</v>
      </c>
      <c r="B59" s="137" t="s">
        <v>127</v>
      </c>
      <c r="C59" s="141"/>
      <c r="D59" s="141" t="s">
        <v>128</v>
      </c>
      <c r="E59" s="142"/>
      <c r="F59" s="113"/>
      <c r="G59" s="100">
        <v>567</v>
      </c>
      <c r="H59" s="101">
        <v>1776</v>
      </c>
      <c r="I59" s="102">
        <v>1776</v>
      </c>
      <c r="J59" s="103">
        <f>J53+J56</f>
        <v>1.77</v>
      </c>
      <c r="K59" s="104"/>
    </row>
    <row r="60" spans="1:11" ht="14.25" customHeight="1">
      <c r="A60" s="105" t="s">
        <v>129</v>
      </c>
      <c r="B60" s="137" t="s">
        <v>130</v>
      </c>
      <c r="C60" s="141"/>
      <c r="D60" s="141"/>
      <c r="E60" s="142"/>
      <c r="F60" s="113"/>
      <c r="G60" s="100"/>
      <c r="H60" s="101"/>
      <c r="I60" s="102"/>
      <c r="J60" s="112"/>
      <c r="K60" s="104"/>
    </row>
    <row r="61" spans="1:11" ht="13.5" customHeight="1">
      <c r="A61" s="143" t="s">
        <v>39</v>
      </c>
      <c r="B61" s="144" t="s">
        <v>131</v>
      </c>
      <c r="C61" s="145"/>
      <c r="D61" s="145" t="s">
        <v>132</v>
      </c>
      <c r="E61" s="146"/>
      <c r="F61" s="147">
        <f>F50/F42</f>
        <v>0.08831189972326225</v>
      </c>
      <c r="G61" s="148">
        <v>0.08</v>
      </c>
      <c r="H61" s="149">
        <v>0.08</v>
      </c>
      <c r="I61" s="54">
        <f>I50/I42</f>
        <v>0.07996037999189591</v>
      </c>
      <c r="J61" s="104">
        <f>J59/J42</f>
        <v>0.07967589466576637</v>
      </c>
      <c r="K61" s="104">
        <f t="shared" si="0"/>
        <v>0.9022101768328162</v>
      </c>
    </row>
    <row r="62" spans="1:11" ht="0.75" customHeight="1">
      <c r="A62" s="123"/>
      <c r="B62" s="124" t="s">
        <v>133</v>
      </c>
      <c r="C62" s="125"/>
      <c r="D62" s="125"/>
      <c r="E62" s="126"/>
      <c r="F62" s="127"/>
      <c r="G62" s="128"/>
      <c r="H62" s="126"/>
      <c r="I62" s="129"/>
      <c r="J62" s="112"/>
      <c r="K62" s="104" t="e">
        <f t="shared" si="0"/>
        <v>#DIV/0!</v>
      </c>
    </row>
    <row r="63" spans="1:11" ht="1.5" customHeight="1" hidden="1">
      <c r="A63" s="130"/>
      <c r="B63" s="131"/>
      <c r="C63" s="132"/>
      <c r="D63" s="132"/>
      <c r="E63" s="133"/>
      <c r="F63" s="134"/>
      <c r="G63" s="135"/>
      <c r="H63" s="133"/>
      <c r="I63" s="129"/>
      <c r="J63" s="112"/>
      <c r="K63" s="104" t="e">
        <f t="shared" si="0"/>
        <v>#DIV/0!</v>
      </c>
    </row>
    <row r="64" spans="1:11" ht="12.75">
      <c r="A64" s="150"/>
      <c r="B64" s="151" t="s">
        <v>109</v>
      </c>
      <c r="C64" s="152"/>
      <c r="D64" s="152" t="s">
        <v>132</v>
      </c>
      <c r="E64" s="153"/>
      <c r="F64" s="154">
        <f>F53/F45</f>
        <v>0.08054674151818403</v>
      </c>
      <c r="G64" s="112"/>
      <c r="H64" s="112"/>
      <c r="I64" s="112"/>
      <c r="J64" s="112"/>
      <c r="K64" s="104">
        <f t="shared" si="0"/>
        <v>0</v>
      </c>
    </row>
    <row r="65" spans="1:11" ht="12.75">
      <c r="A65" s="105"/>
      <c r="B65" s="106" t="s">
        <v>110</v>
      </c>
      <c r="C65" s="155"/>
      <c r="D65" s="155"/>
      <c r="E65" s="156"/>
      <c r="F65" s="157"/>
      <c r="G65" s="118"/>
      <c r="H65" s="158"/>
      <c r="I65" s="102"/>
      <c r="J65" s="112"/>
      <c r="K65" s="104"/>
    </row>
    <row r="66" spans="1:11" ht="12.75">
      <c r="A66" s="105"/>
      <c r="B66" s="106" t="s">
        <v>111</v>
      </c>
      <c r="C66" s="155"/>
      <c r="D66" s="155"/>
      <c r="E66" s="156"/>
      <c r="F66" s="157"/>
      <c r="G66" s="118"/>
      <c r="H66" s="158"/>
      <c r="I66" s="102"/>
      <c r="J66" s="112"/>
      <c r="K66" s="104"/>
    </row>
    <row r="67" spans="1:11" ht="12.75">
      <c r="A67" s="105"/>
      <c r="B67" s="106" t="s">
        <v>112</v>
      </c>
      <c r="C67" s="155"/>
      <c r="D67" s="155" t="s">
        <v>132</v>
      </c>
      <c r="E67" s="156"/>
      <c r="F67" s="157">
        <f>F56/F48</f>
        <v>0.08988764044943821</v>
      </c>
      <c r="G67" s="118">
        <v>0.08</v>
      </c>
      <c r="H67" s="158">
        <v>0.08</v>
      </c>
      <c r="I67" s="102">
        <v>0</v>
      </c>
      <c r="J67" s="112"/>
      <c r="K67" s="104">
        <f t="shared" si="0"/>
        <v>0</v>
      </c>
    </row>
    <row r="68" spans="1:11" ht="12.75" customHeight="1" hidden="1">
      <c r="A68" s="105"/>
      <c r="B68" s="106" t="s">
        <v>113</v>
      </c>
      <c r="C68" s="155"/>
      <c r="D68" s="155"/>
      <c r="E68" s="156"/>
      <c r="F68" s="113"/>
      <c r="G68" s="100"/>
      <c r="H68" s="101"/>
      <c r="I68" s="102"/>
      <c r="J68" s="112"/>
      <c r="K68" s="104" t="e">
        <f t="shared" si="0"/>
        <v>#DIV/0!</v>
      </c>
    </row>
    <row r="69" spans="1:11" s="168" customFormat="1" ht="24" customHeight="1">
      <c r="A69" s="159" t="s">
        <v>47</v>
      </c>
      <c r="B69" s="160" t="s">
        <v>134</v>
      </c>
      <c r="C69" s="161"/>
      <c r="D69" s="161" t="s">
        <v>135</v>
      </c>
      <c r="E69" s="162"/>
      <c r="F69" s="163">
        <f>F42-F50</f>
        <v>22.402</v>
      </c>
      <c r="G69" s="164">
        <v>6528</v>
      </c>
      <c r="H69" s="165">
        <v>20435</v>
      </c>
      <c r="I69" s="166">
        <f>I42-I50</f>
        <v>20435</v>
      </c>
      <c r="J69" s="167">
        <f>I69/1000</f>
        <v>20.435</v>
      </c>
      <c r="K69" s="104">
        <f t="shared" si="0"/>
        <v>0.9121953397018122</v>
      </c>
    </row>
    <row r="70" spans="1:11" ht="12.75" customHeight="1" hidden="1">
      <c r="A70" s="169"/>
      <c r="B70" s="106" t="s">
        <v>136</v>
      </c>
      <c r="C70" s="52"/>
      <c r="D70" s="52"/>
      <c r="E70" s="101"/>
      <c r="F70" s="113"/>
      <c r="G70" s="100"/>
      <c r="H70" s="101"/>
      <c r="I70" s="52"/>
      <c r="J70" s="103"/>
      <c r="K70" s="104" t="e">
        <f t="shared" si="0"/>
        <v>#DIV/0!</v>
      </c>
    </row>
    <row r="71" spans="1:11" ht="11.25" customHeight="1">
      <c r="A71" s="169"/>
      <c r="B71" s="106" t="s">
        <v>108</v>
      </c>
      <c r="C71" s="52"/>
      <c r="D71" s="52"/>
      <c r="E71" s="101"/>
      <c r="F71" s="113"/>
      <c r="G71" s="100"/>
      <c r="H71" s="101"/>
      <c r="I71" s="52"/>
      <c r="J71" s="103"/>
      <c r="K71" s="104"/>
    </row>
    <row r="72" spans="1:11" ht="12.75">
      <c r="A72" s="169"/>
      <c r="B72" s="106" t="s">
        <v>109</v>
      </c>
      <c r="C72" s="52"/>
      <c r="D72" s="52">
        <v>3304</v>
      </c>
      <c r="E72" s="101"/>
      <c r="F72" s="113">
        <f>'[2]Т 2'!$J$72</f>
        <v>3.77</v>
      </c>
      <c r="G72" s="100">
        <v>1166</v>
      </c>
      <c r="H72" s="101">
        <v>3631</v>
      </c>
      <c r="I72" s="52">
        <f>I45-I53</f>
        <v>3631</v>
      </c>
      <c r="J72" s="103">
        <f>I72/1000+0.01</f>
        <v>3.6409999999999996</v>
      </c>
      <c r="K72" s="104">
        <f>J72/F72</f>
        <v>0.9657824933687001</v>
      </c>
    </row>
    <row r="73" spans="1:11" ht="12.75">
      <c r="A73" s="169"/>
      <c r="B73" s="106" t="s">
        <v>110</v>
      </c>
      <c r="C73" s="52"/>
      <c r="D73" s="52"/>
      <c r="E73" s="101"/>
      <c r="F73" s="113"/>
      <c r="G73" s="100"/>
      <c r="H73" s="101"/>
      <c r="I73" s="52"/>
      <c r="J73" s="103"/>
      <c r="K73" s="104"/>
    </row>
    <row r="74" spans="1:11" ht="12.75">
      <c r="A74" s="169"/>
      <c r="B74" s="106" t="s">
        <v>111</v>
      </c>
      <c r="C74" s="52"/>
      <c r="D74" s="52"/>
      <c r="E74" s="101"/>
      <c r="F74" s="113"/>
      <c r="G74" s="100"/>
      <c r="H74" s="101"/>
      <c r="I74" s="52"/>
      <c r="J74" s="103"/>
      <c r="K74" s="104"/>
    </row>
    <row r="75" spans="1:11" ht="13.5" customHeight="1" thickBot="1">
      <c r="A75" s="170"/>
      <c r="B75" s="106" t="s">
        <v>112</v>
      </c>
      <c r="C75" s="171"/>
      <c r="D75" s="171">
        <v>15345</v>
      </c>
      <c r="E75" s="172"/>
      <c r="F75" s="173">
        <f>F69-F72</f>
        <v>18.632</v>
      </c>
      <c r="G75" s="174">
        <v>5362</v>
      </c>
      <c r="H75" s="172">
        <v>16804</v>
      </c>
      <c r="I75" s="52">
        <f>I48-I56</f>
        <v>16804</v>
      </c>
      <c r="J75" s="103">
        <f>I75/1000</f>
        <v>16.804</v>
      </c>
      <c r="K75" s="104">
        <f>J75/F75</f>
        <v>0.9018892228424215</v>
      </c>
    </row>
    <row r="76" spans="1:9" ht="12.75" hidden="1">
      <c r="A76" s="175"/>
      <c r="B76" s="176" t="s">
        <v>113</v>
      </c>
      <c r="C76" s="175"/>
      <c r="D76" s="175"/>
      <c r="E76" s="175"/>
      <c r="F76" s="175"/>
      <c r="G76" s="175"/>
      <c r="H76" s="175"/>
      <c r="I76" s="175"/>
    </row>
    <row r="77" spans="1:9" ht="12.75">
      <c r="A77" s="71"/>
      <c r="B77" s="71"/>
      <c r="C77" s="71"/>
      <c r="D77" s="71"/>
      <c r="E77" s="71"/>
      <c r="F77" s="71"/>
      <c r="G77" s="71"/>
      <c r="H77" s="71"/>
      <c r="I77" s="71"/>
    </row>
    <row r="78" spans="1:9" ht="12.75">
      <c r="A78" s="71"/>
      <c r="B78" s="177"/>
      <c r="C78" s="177"/>
      <c r="D78" s="177"/>
      <c r="E78" s="177"/>
      <c r="F78" s="177"/>
      <c r="G78" s="177"/>
      <c r="H78" s="71"/>
      <c r="I78" s="71"/>
    </row>
    <row r="79" spans="1:9" ht="12.75">
      <c r="A79" s="71"/>
      <c r="B79" s="70"/>
      <c r="C79" s="71"/>
      <c r="D79" s="71"/>
      <c r="E79" s="71"/>
      <c r="F79" s="71"/>
      <c r="G79" s="71"/>
      <c r="H79" s="71"/>
      <c r="I79" s="71"/>
    </row>
    <row r="80" spans="1:9" ht="12.75">
      <c r="A80" s="71"/>
      <c r="B80" s="71"/>
      <c r="C80" s="71"/>
      <c r="D80" s="71"/>
      <c r="E80" s="71"/>
      <c r="F80" s="71"/>
      <c r="G80" s="71"/>
      <c r="H80" s="71"/>
      <c r="I80" s="71"/>
    </row>
    <row r="81" spans="1:9" ht="12.75">
      <c r="A81" s="71"/>
      <c r="B81" s="71"/>
      <c r="C81" s="71"/>
      <c r="D81" s="71"/>
      <c r="E81" s="71"/>
      <c r="F81" s="71"/>
      <c r="G81" s="71"/>
      <c r="H81" s="71"/>
      <c r="I81" s="71"/>
    </row>
    <row r="82" spans="1:9" ht="12.75">
      <c r="A82" s="71"/>
      <c r="B82" s="71"/>
      <c r="C82" s="71"/>
      <c r="D82" s="71"/>
      <c r="E82" s="71"/>
      <c r="F82" s="71"/>
      <c r="G82" s="71"/>
      <c r="H82" s="71"/>
      <c r="I82" s="71"/>
    </row>
    <row r="83" spans="1:9" ht="12.75">
      <c r="A83" s="71"/>
      <c r="B83" s="71"/>
      <c r="C83" s="71"/>
      <c r="D83" s="71"/>
      <c r="E83" s="71"/>
      <c r="F83" s="71"/>
      <c r="G83" s="71"/>
      <c r="H83" s="71"/>
      <c r="I83" s="71"/>
    </row>
    <row r="84" spans="1:9" ht="12.75">
      <c r="A84" s="71"/>
      <c r="B84" s="71"/>
      <c r="C84" s="71"/>
      <c r="D84" s="71"/>
      <c r="E84" s="71"/>
      <c r="F84" s="71"/>
      <c r="G84" s="71"/>
      <c r="H84" s="71"/>
      <c r="I84" s="71"/>
    </row>
  </sheetData>
  <mergeCells count="27">
    <mergeCell ref="B78:G78"/>
    <mergeCell ref="I24:I25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E24:E25"/>
    <mergeCell ref="F24:F25"/>
    <mergeCell ref="G24:G25"/>
    <mergeCell ref="H24:H25"/>
    <mergeCell ref="A24:A25"/>
    <mergeCell ref="B24:B25"/>
    <mergeCell ref="C24:C25"/>
    <mergeCell ref="D24:D25"/>
    <mergeCell ref="H1:I1"/>
    <mergeCell ref="A2:K2"/>
    <mergeCell ref="H3:K3"/>
    <mergeCell ref="A4:A5"/>
    <mergeCell ref="B4:B5"/>
    <mergeCell ref="C4:E4"/>
    <mergeCell ref="F4:H4"/>
    <mergeCell ref="I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2010-12-09T13:39:52Z</dcterms:created>
  <dcterms:modified xsi:type="dcterms:W3CDTF">2010-12-09T13:41:23Z</dcterms:modified>
  <cp:category/>
  <cp:version/>
  <cp:contentType/>
  <cp:contentStatus/>
</cp:coreProperties>
</file>