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<sst xmlns="http://schemas.openxmlformats.org/spreadsheetml/2006/main" count="201" uniqueCount="139">
  <si>
    <t>Таблица N Т1</t>
  </si>
  <si>
    <t>Калькуляция расходов, связанных с производством, передачей  и сбытом тепловой энергии,</t>
  </si>
  <si>
    <t>ООО "Управляющая компания "Жилище" ( Аликовский район)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</si>
  <si>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</si>
  <si>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</si>
  <si>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</si>
  <si>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</si>
  <si>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</si>
  <si>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</si>
  <si>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</si>
  <si>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</si>
  <si>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</si>
  <si>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>Темп 
роста 
к 
тарифу 
2007 г.</t>
  </si>
  <si>
    <t>Период
регулиро-вания 2010 ООО "УК "Жилище"</t>
  </si>
  <si>
    <t>Прирост
к 
тарифу 
2009 г.</t>
  </si>
  <si>
    <t>2009 г</t>
  </si>
  <si>
    <t xml:space="preserve">Темп 
роста
к 
тарифу
2008г.
</t>
  </si>
  <si>
    <t>2008 г.</t>
  </si>
  <si>
    <t>Уд.
вес,
%</t>
  </si>
  <si>
    <t>Темп 
роста 
к 
тарифу 
2008 г.</t>
  </si>
  <si>
    <t>Период
регули-
рования 2010 год для ООО "Тепловодоканал"</t>
  </si>
  <si>
    <t>Период
регули-
рования 2010 год для ООО "УК "Жилище"</t>
  </si>
  <si>
    <t>Темп 
роста к
 оценке
 2008 г.</t>
  </si>
  <si>
    <t>Откло-
нение</t>
  </si>
  <si>
    <t>Предус-мотрено в тарифе</t>
  </si>
  <si>
    <t>Факт</t>
  </si>
  <si>
    <t>Предус-мотрено в тарифе ООО "Тепловодоканал"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</si>
  <si>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</si>
  <si>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</si>
  <si>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</si>
  <si>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</si>
  <si>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</si>
  <si>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</si>
  <si>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</si>
  <si>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</si>
  <si>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</si>
  <si>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</si>
  <si>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</si>
  <si>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</si>
  <si>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</si>
  <si>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</si>
  <si>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</si>
  <si>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Страховые взносы  с  фонда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</si>
  <si>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</si>
  <si>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</si>
  <si>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</si>
  <si>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</si>
  <si>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</si>
  <si>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</si>
  <si>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</si>
  <si>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</si>
  <si>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</si>
  <si>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</si>
  <si>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</si>
  <si>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</si>
  <si>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</si>
  <si>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</si>
  <si>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</si>
  <si>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</si>
  <si>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</si>
  <si>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</si>
  <si>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</si>
  <si>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</si>
  <si>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</si>
  <si>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</si>
  <si>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</si>
  <si>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</si>
  <si>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</si>
  <si>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</si>
  <si>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</si>
  <si>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</si>
  <si>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</si>
  <si>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</si>
  <si>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</si>
  <si>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</si>
  <si>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</si>
  <si>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</si>
  <si>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</si>
  <si>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</si>
  <si>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</si>
  <si>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</si>
  <si>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</si>
  <si>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</si>
  <si>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</si>
  <si>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</si>
  <si>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 ( налог с дохода)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</si>
  <si>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</si>
  <si>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</si>
  <si>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</si>
  <si>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</si>
  <si>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</si>
  <si>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тариф,( без дополнительного предъявления НДС) руб./Гкал.</t>
  </si>
  <si>
    <t>Инвестиции, в том числе:</t>
  </si>
  <si>
    <t>за счет амортизации</t>
  </si>
  <si>
    <t>из прибыли</t>
  </si>
  <si>
    <t>ремонт</t>
  </si>
  <si>
    <t>НВВ расчетная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</si>
  <si>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</si>
  <si>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</si>
  <si>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</si>
  <si>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</si>
  <si>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</si>
  <si>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</si>
  <si>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 для ООО "Тепловодоканал"</t>
  </si>
  <si>
    <t>Период регулирования - 2010 год по предложениию ООО УК "Жилище"</t>
  </si>
  <si>
    <t>Период регулирования - 2010 год для ООО "УК "Жилище"</t>
  </si>
  <si>
    <t xml:space="preserve">Предус-мотрено  в тарифе </t>
  </si>
  <si>
    <t xml:space="preserve">Факт </t>
  </si>
  <si>
    <t>Откло-нение     (гр.3-гр.4)</t>
  </si>
  <si>
    <t>Предус-мотрено  в тарифе  для ООО "Тепловодоканал"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</si>
  <si>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</si>
  <si>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</si>
  <si>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</si>
  <si>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</si>
  <si>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</si>
  <si>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</si>
  <si>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</si>
  <si>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r>
      <t>1,2 до 2,5 кг/см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0"/>
      </rPr>
      <t>и т.д.</t>
    </r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</si>
  <si>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</si>
  <si>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</si>
  <si>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</si>
  <si>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</si>
  <si>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Всего, в том числе:</t>
  </si>
  <si>
    <t>7,67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</si>
  <si>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</si>
  <si>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</si>
  <si>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</si>
  <si>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</si>
  <si>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</si>
  <si>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</si>
  <si>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</si>
  <si>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</si>
  <si>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</si>
  <si>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r>
      <t xml:space="preserve">То  же  в % к отпуску в сеть </t>
    </r>
    <r>
      <rPr>
        <b/>
        <sz val="8"/>
        <rFont val="Arial Cyr"/>
        <family val="0"/>
      </rPr>
      <t>(стр.7/стр.6)</t>
    </r>
  </si>
  <si>
    <t>3,95%</t>
  </si>
  <si>
    <t>0,04</t>
  </si>
  <si>
    <r>
      <t xml:space="preserve">Полезный   отпуск  теплоэнергии  </t>
    </r>
    <r>
      <rPr>
        <b/>
        <sz val="8"/>
        <rFont val="Arial Cyr"/>
        <family val="0"/>
      </rPr>
      <t>(стр.6-стр.7)</t>
    </r>
  </si>
  <si>
    <t>Всего</t>
  </si>
  <si>
    <t>7,204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</si>
</sst>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35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sz val="11"/>
      <color indexed="17"/>
      <name val="Arial Cyr"/>
      <family val="2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.5"/>
      <name val="Arial Cyr"/>
      <family val="0"/>
    </font>
    <font>
      <b/>
      <sz val="11"/>
      <color indexed="62"/>
      <name val="Arial"/>
      <family val="2"/>
    </font>
    <font>
      <sz val="9"/>
      <name val="Arial Cyr"/>
      <family val="2"/>
    </font>
    <font>
      <b/>
      <sz val="10"/>
      <name val="Times New Roman"/>
      <family val="1"/>
    </font>
    <font>
      <sz val="11"/>
      <color indexed="12"/>
      <name val="Arial"/>
      <family val="2"/>
    </font>
    <font>
      <sz val="11"/>
      <color indexed="62"/>
      <name val="Arial"/>
      <family val="2"/>
    </font>
    <font>
      <b/>
      <sz val="11"/>
      <name val="Arial Cyr"/>
      <family val="0"/>
    </font>
    <font>
      <b/>
      <sz val="10"/>
      <name val="Arial Cyr"/>
      <family val="2"/>
    </font>
    <font>
      <vertAlign val="superscript"/>
      <sz val="10"/>
      <name val="Arial CYR"/>
      <family val="2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15" applyFont="1" applyBorder="1" applyAlignment="1">
      <alignment horizontal="right"/>
    </xf>
    <xf numFmtId="0" fontId="7" fillId="0" borderId="0" xfId="15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15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vertical="top" wrapText="1"/>
    </xf>
    <xf numFmtId="0" fontId="11" fillId="0" borderId="2" xfId="0" applyFont="1" applyBorder="1" applyAlignment="1">
      <alignment/>
    </xf>
    <xf numFmtId="2" fontId="11" fillId="0" borderId="2" xfId="0" applyNumberFormat="1" applyFont="1" applyBorder="1" applyAlignment="1">
      <alignment/>
    </xf>
    <xf numFmtId="9" fontId="11" fillId="0" borderId="2" xfId="0" applyNumberFormat="1" applyFont="1" applyBorder="1" applyAlignment="1">
      <alignment/>
    </xf>
    <xf numFmtId="9" fontId="11" fillId="0" borderId="2" xfId="18" applyFont="1" applyFill="1" applyBorder="1" applyAlignment="1">
      <alignment/>
    </xf>
    <xf numFmtId="2" fontId="22" fillId="0" borderId="2" xfId="0" applyNumberFormat="1" applyFont="1" applyBorder="1" applyAlignment="1">
      <alignment/>
    </xf>
    <xf numFmtId="0" fontId="11" fillId="2" borderId="2" xfId="0" applyFont="1" applyFill="1" applyBorder="1" applyAlignment="1">
      <alignment horizontal="center"/>
    </xf>
    <xf numFmtId="9" fontId="11" fillId="2" borderId="2" xfId="18" applyFont="1" applyFill="1" applyBorder="1" applyAlignment="1">
      <alignment/>
    </xf>
    <xf numFmtId="10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49" fontId="21" fillId="0" borderId="2" xfId="0" applyNumberFormat="1" applyFont="1" applyBorder="1" applyAlignment="1">
      <alignment vertical="top" wrapText="1"/>
    </xf>
    <xf numFmtId="0" fontId="22" fillId="0" borderId="2" xfId="0" applyFont="1" applyBorder="1" applyAlignment="1">
      <alignment/>
    </xf>
    <xf numFmtId="9" fontId="23" fillId="3" borderId="2" xfId="18" applyFont="1" applyFill="1" applyBorder="1" applyAlignment="1">
      <alignment/>
    </xf>
    <xf numFmtId="9" fontId="23" fillId="2" borderId="2" xfId="18" applyFont="1" applyFill="1" applyBorder="1" applyAlignment="1">
      <alignment/>
    </xf>
    <xf numFmtId="10" fontId="23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9" fontId="23" fillId="0" borderId="2" xfId="18" applyFont="1" applyFill="1" applyBorder="1" applyAlignment="1">
      <alignment/>
    </xf>
    <xf numFmtId="10" fontId="23" fillId="3" borderId="2" xfId="0" applyNumberFormat="1" applyFont="1" applyFill="1" applyBorder="1" applyAlignment="1">
      <alignment/>
    </xf>
    <xf numFmtId="49" fontId="20" fillId="0" borderId="2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vertical="top" wrapText="1"/>
    </xf>
    <xf numFmtId="164" fontId="22" fillId="0" borderId="2" xfId="0" applyNumberFormat="1" applyFont="1" applyBorder="1" applyAlignment="1">
      <alignment/>
    </xf>
    <xf numFmtId="16" fontId="20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/>
    </xf>
    <xf numFmtId="0" fontId="24" fillId="0" borderId="2" xfId="0" applyFont="1" applyBorder="1" applyAlignment="1">
      <alignment/>
    </xf>
    <xf numFmtId="49" fontId="25" fillId="0" borderId="2" xfId="0" applyNumberFormat="1" applyFont="1" applyBorder="1" applyAlignment="1">
      <alignment vertical="top" wrapText="1"/>
    </xf>
    <xf numFmtId="2" fontId="26" fillId="2" borderId="2" xfId="0" applyNumberFormat="1" applyFont="1" applyFill="1" applyBorder="1" applyAlignment="1">
      <alignment/>
    </xf>
    <xf numFmtId="166" fontId="22" fillId="0" borderId="2" xfId="0" applyNumberFormat="1" applyFont="1" applyBorder="1" applyAlignment="1">
      <alignment/>
    </xf>
    <xf numFmtId="2" fontId="23" fillId="2" borderId="2" xfId="0" applyNumberFormat="1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10" fontId="22" fillId="0" borderId="2" xfId="0" applyNumberFormat="1" applyFont="1" applyBorder="1" applyAlignment="1">
      <alignment/>
    </xf>
    <xf numFmtId="165" fontId="22" fillId="0" borderId="2" xfId="0" applyNumberFormat="1" applyFont="1" applyBorder="1" applyAlignment="1">
      <alignment/>
    </xf>
    <xf numFmtId="2" fontId="22" fillId="2" borderId="2" xfId="0" applyNumberFormat="1" applyFont="1" applyFill="1" applyBorder="1" applyAlignment="1">
      <alignment/>
    </xf>
    <xf numFmtId="9" fontId="22" fillId="0" borderId="2" xfId="18" applyFont="1" applyFill="1" applyBorder="1" applyAlignment="1">
      <alignment/>
    </xf>
    <xf numFmtId="0" fontId="27" fillId="0" borderId="2" xfId="0" applyFont="1" applyBorder="1" applyAlignment="1">
      <alignment horizontal="center"/>
    </xf>
    <xf numFmtId="49" fontId="28" fillId="0" borderId="2" xfId="0" applyNumberFormat="1" applyFont="1" applyFill="1" applyBorder="1" applyAlignment="1">
      <alignment vertical="top" wrapText="1"/>
    </xf>
    <xf numFmtId="164" fontId="29" fillId="2" borderId="2" xfId="18" applyNumberFormat="1" applyFont="1" applyFill="1" applyBorder="1" applyAlignment="1">
      <alignment/>
    </xf>
    <xf numFmtId="164" fontId="30" fillId="2" borderId="2" xfId="18" applyNumberFormat="1" applyFont="1" applyFill="1" applyBorder="1" applyAlignment="1">
      <alignment/>
    </xf>
    <xf numFmtId="0" fontId="30" fillId="2" borderId="2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49" fontId="0" fillId="0" borderId="0" xfId="0" applyNumberForma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27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11" xfId="0" applyBorder="1" applyAlignment="1">
      <alignment horizontal="right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/>
    </xf>
    <xf numFmtId="0" fontId="1" fillId="0" borderId="21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0" xfId="0" applyFill="1" applyBorder="1" applyAlignment="1">
      <alignment horizontal="center"/>
    </xf>
    <xf numFmtId="0" fontId="1" fillId="0" borderId="0" xfId="0" applyBorder="1" applyAlignment="1">
      <alignment/>
    </xf>
    <xf numFmtId="0" fontId="32" fillId="0" borderId="29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0" borderId="2" xfId="0" applyBorder="1" applyAlignment="1">
      <alignment/>
    </xf>
    <xf numFmtId="0" fontId="1" fillId="0" borderId="29" xfId="0" applyBorder="1" applyAlignment="1">
      <alignment horizontal="center" vertical="top" wrapText="1"/>
    </xf>
    <xf numFmtId="0" fontId="1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32" fillId="0" borderId="29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0" fontId="1" fillId="0" borderId="2" xfId="0" applyNumberFormat="1" applyBorder="1" applyAlignment="1">
      <alignment/>
    </xf>
    <xf numFmtId="49" fontId="32" fillId="0" borderId="2" xfId="0" applyNumberFormat="1" applyFont="1" applyBorder="1" applyAlignment="1">
      <alignment horizontal="left" vertical="center" wrapText="1"/>
    </xf>
    <xf numFmtId="9" fontId="9" fillId="0" borderId="2" xfId="18" applyFont="1" applyBorder="1" applyAlignment="1">
      <alignment horizontal="center"/>
    </xf>
    <xf numFmtId="0" fontId="1" fillId="0" borderId="32" xfId="0" applyBorder="1" applyAlignment="1">
      <alignment horizontal="center" vertical="top" wrapText="1"/>
    </xf>
    <xf numFmtId="0" fontId="1" fillId="0" borderId="7" xfId="0" applyBorder="1" applyAlignment="1">
      <alignment horizontal="left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1" fillId="0" borderId="9" xfId="0" applyBorder="1" applyAlignment="1">
      <alignment horizontal="left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32" fillId="0" borderId="2" xfId="0" applyNumberFormat="1" applyFont="1" applyBorder="1" applyAlignment="1">
      <alignment horizontal="left" vertical="center"/>
    </xf>
    <xf numFmtId="49" fontId="1" fillId="0" borderId="2" xfId="0" applyNumberForma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1" fillId="0" borderId="2" xfId="0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top" wrapText="1"/>
    </xf>
    <xf numFmtId="49" fontId="32" fillId="0" borderId="7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 vertical="top" wrapText="1"/>
    </xf>
    <xf numFmtId="10" fontId="9" fillId="0" borderId="34" xfId="0" applyNumberFormat="1" applyFont="1" applyBorder="1" applyAlignment="1">
      <alignment horizontal="center" vertical="top" wrapText="1"/>
    </xf>
    <xf numFmtId="10" fontId="9" fillId="0" borderId="35" xfId="0" applyNumberFormat="1" applyFont="1" applyBorder="1" applyAlignment="1">
      <alignment horizontal="center" vertical="top" wrapText="1"/>
    </xf>
    <xf numFmtId="49" fontId="9" fillId="0" borderId="2" xfId="18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top" wrapText="1"/>
    </xf>
    <xf numFmtId="10" fontId="9" fillId="0" borderId="28" xfId="0" applyNumberFormat="1" applyFont="1" applyBorder="1" applyAlignment="1">
      <alignment horizontal="center" vertical="top" wrapText="1"/>
    </xf>
    <xf numFmtId="10" fontId="9" fillId="0" borderId="36" xfId="0" applyNumberFormat="1" applyFont="1" applyBorder="1" applyAlignment="1">
      <alignment horizontal="center" vertical="top" wrapText="1"/>
    </xf>
    <xf numFmtId="10" fontId="9" fillId="0" borderId="2" xfId="0" applyNumberFormat="1" applyFont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1" fillId="0" borderId="9" xfId="0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10" fontId="9" fillId="0" borderId="28" xfId="0" applyNumberFormat="1" applyFont="1" applyBorder="1" applyAlignment="1">
      <alignment horizontal="center"/>
    </xf>
    <xf numFmtId="10" fontId="9" fillId="0" borderId="36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top" wrapText="1"/>
    </xf>
    <xf numFmtId="0" fontId="1" fillId="0" borderId="29" xfId="0" applyBorder="1" applyAlignment="1">
      <alignment/>
    </xf>
    <xf numFmtId="2" fontId="9" fillId="0" borderId="31" xfId="0" applyNumberFormat="1" applyFont="1" applyBorder="1" applyAlignment="1">
      <alignment horizontal="center"/>
    </xf>
    <xf numFmtId="0" fontId="1" fillId="0" borderId="2" xfId="0" applyBorder="1" applyAlignment="1">
      <alignment horizontal="center"/>
    </xf>
    <xf numFmtId="0" fontId="1" fillId="0" borderId="37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41" xfId="0" applyBorder="1" applyAlignment="1">
      <alignment/>
    </xf>
    <xf numFmtId="0" fontId="1" fillId="0" borderId="41" xfId="0" applyBorder="1" applyAlignment="1">
      <alignment wrapText="1"/>
    </xf>
    <xf numFmtId="0" fontId="1" fillId="0" borderId="0" xfId="0" applyBorder="1" applyAlignment="1">
      <alignment wrapText="1"/>
    </xf>
    <xf numFmtId="0" fontId="32" fillId="0" borderId="0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40;&#1083;&#1080;&#1082;&#1086;&#1074;&#1089;&#1082;&#1080;&#1081;\&#1054;&#1054;&#1054;%20&#1059;&#1050;%20&#1046;&#1080;&#1083;&#1080;&#1097;&#1077;\&#1056;&#1072;&#1089;&#1095;&#1077;&#1090;%20&#1043;&#1057;%2038%202010%20&#1046;&#1080;&#1083;&#1080;&#1097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.1"/>
      <sheetName val="Т 2"/>
      <sheetName val="Т2.1"/>
      <sheetName val="Т3"/>
      <sheetName val="Топливо"/>
      <sheetName val="Т4"/>
      <sheetName val="вода"/>
      <sheetName val="Т6"/>
      <sheetName val="э.энергия"/>
      <sheetName val="Т7"/>
      <sheetName val="Т8"/>
      <sheetName val="Т.8.1."/>
      <sheetName val="Т.8.2."/>
      <sheetName val="Т9"/>
      <sheetName val="Т9(1)"/>
      <sheetName val="Т10"/>
      <sheetName val="Т10.1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1">
        <row r="71">
          <cell r="K71">
            <v>7.204</v>
          </cell>
        </row>
        <row r="73">
          <cell r="H73">
            <v>7.8</v>
          </cell>
        </row>
      </sheetData>
      <sheetData sheetId="2">
        <row r="7">
          <cell r="N7">
            <v>7.204</v>
          </cell>
        </row>
      </sheetData>
      <sheetData sheetId="3">
        <row r="108">
          <cell r="M108">
            <v>3749360.2772210524</v>
          </cell>
        </row>
      </sheetData>
      <sheetData sheetId="4">
        <row r="22">
          <cell r="G22">
            <v>84.40925112</v>
          </cell>
        </row>
        <row r="38">
          <cell r="G38">
            <v>2548.9091166</v>
          </cell>
        </row>
      </sheetData>
      <sheetData sheetId="6">
        <row r="21">
          <cell r="G21">
            <v>58.67099999999999</v>
          </cell>
          <cell r="M21">
            <v>57.114000000000004</v>
          </cell>
        </row>
      </sheetData>
      <sheetData sheetId="7">
        <row r="25">
          <cell r="H25">
            <v>924.96</v>
          </cell>
        </row>
        <row r="41">
          <cell r="J41">
            <v>878.803460985</v>
          </cell>
        </row>
      </sheetData>
      <sheetData sheetId="12">
        <row r="9">
          <cell r="I9">
            <v>0</v>
          </cell>
        </row>
        <row r="21">
          <cell r="E21">
            <v>4425</v>
          </cell>
        </row>
      </sheetData>
      <sheetData sheetId="13">
        <row r="11">
          <cell r="F11">
            <v>0</v>
          </cell>
        </row>
      </sheetData>
      <sheetData sheetId="15">
        <row r="27">
          <cell r="H27">
            <v>0</v>
          </cell>
        </row>
        <row r="28">
          <cell r="H28">
            <v>1608.4</v>
          </cell>
        </row>
      </sheetData>
      <sheetData sheetId="16">
        <row r="14">
          <cell r="G14">
            <v>0</v>
          </cell>
        </row>
      </sheetData>
      <sheetData sheetId="19">
        <row r="12">
          <cell r="F12">
            <v>0</v>
          </cell>
          <cell r="H12">
            <v>193.59275</v>
          </cell>
        </row>
      </sheetData>
      <sheetData sheetId="20">
        <row r="9">
          <cell r="H9">
            <v>350.9974</v>
          </cell>
        </row>
        <row r="33">
          <cell r="H33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workbookViewId="0" topLeftCell="J31">
      <selection activeCell="Y50" sqref="Y50"/>
    </sheetView>
  </sheetViews>
  <sheetFormatPr defaultColWidth="9.33203125" defaultRowHeight="12.75"/>
  <cols>
    <col min="1" max="1" width="5.33203125" style="0" customWidth="1"/>
    <col min="2" max="2" width="44.66015625" style="0" customWidth="1"/>
    <col min="3" max="3" width="0.328125" style="0" hidden="1" customWidth="1"/>
    <col min="4" max="4" width="10.66015625" style="0" hidden="1" customWidth="1"/>
    <col min="5" max="5" width="15" style="0" customWidth="1"/>
    <col min="6" max="6" width="0.328125" style="0" hidden="1" customWidth="1"/>
    <col min="7" max="7" width="10.16015625" style="0" hidden="1" customWidth="1"/>
    <col min="8" max="8" width="7" style="0" hidden="1" customWidth="1"/>
    <col min="9" max="9" width="7.83203125" style="0" hidden="1" customWidth="1"/>
    <col min="10" max="10" width="12.33203125" style="0" customWidth="1"/>
    <col min="11" max="11" width="7.66015625" style="0" customWidth="1"/>
    <col min="12" max="12" width="9.33203125" style="0" customWidth="1"/>
    <col min="13" max="13" width="0.1640625" style="0" customWidth="1"/>
    <col min="14" max="14" width="7.83203125" style="0" hidden="1" customWidth="1"/>
    <col min="15" max="15" width="10.66015625" style="0" hidden="1" customWidth="1"/>
    <col min="16" max="16" width="5.5" style="0" hidden="1" customWidth="1"/>
    <col min="17" max="17" width="7.66015625" style="0" hidden="1" customWidth="1"/>
    <col min="18" max="18" width="14.66015625" style="0" customWidth="1"/>
    <col min="19" max="19" width="12.66015625" style="0" customWidth="1"/>
    <col min="20" max="20" width="7.66015625" style="0" customWidth="1"/>
    <col min="21" max="21" width="10.33203125" style="0" customWidth="1"/>
    <col min="22" max="22" width="0.328125" style="0" hidden="1" customWidth="1"/>
    <col min="23" max="23" width="9" style="0" customWidth="1"/>
    <col min="24" max="24" width="0.1640625" style="0" customWidth="1"/>
  </cols>
  <sheetData>
    <row r="1" spans="3:23" ht="15.7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3</v>
      </c>
      <c r="V3" s="5"/>
      <c r="W3" s="5"/>
      <c r="X3" s="6"/>
    </row>
    <row r="4" spans="1:12" ht="5.25" customHeight="1">
      <c r="A4" s="7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24" ht="30.75" customHeight="1">
      <c r="A5" s="10" t="s">
        <v>4</v>
      </c>
      <c r="B5" s="11" t="s">
        <v>5</v>
      </c>
      <c r="C5" s="12" t="s">
        <v>6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7</v>
      </c>
      <c r="N5" s="17"/>
      <c r="O5" s="18" t="s">
        <v>8</v>
      </c>
      <c r="P5" s="19"/>
      <c r="Q5" s="19"/>
      <c r="R5" s="19"/>
      <c r="S5" s="19"/>
      <c r="T5" s="19"/>
      <c r="U5" s="19"/>
      <c r="V5" s="19"/>
      <c r="W5" s="20"/>
      <c r="X5" s="21"/>
    </row>
    <row r="6" spans="1:23" ht="27.75" customHeight="1">
      <c r="A6" s="10"/>
      <c r="B6" s="11"/>
      <c r="C6" s="22" t="s">
        <v>9</v>
      </c>
      <c r="D6" s="22"/>
      <c r="E6" s="23" t="s">
        <v>10</v>
      </c>
      <c r="F6" s="24"/>
      <c r="G6" s="24"/>
      <c r="H6" s="25" t="s">
        <v>11</v>
      </c>
      <c r="I6" s="25" t="s">
        <v>12</v>
      </c>
      <c r="J6" s="25" t="s">
        <v>13</v>
      </c>
      <c r="K6" s="25" t="s">
        <v>11</v>
      </c>
      <c r="L6" s="25" t="s">
        <v>14</v>
      </c>
      <c r="M6" s="26" t="s">
        <v>15</v>
      </c>
      <c r="N6" s="27" t="s">
        <v>16</v>
      </c>
      <c r="O6" s="28" t="s">
        <v>17</v>
      </c>
      <c r="P6" s="29" t="s">
        <v>18</v>
      </c>
      <c r="Q6" s="25" t="s">
        <v>19</v>
      </c>
      <c r="R6" s="30" t="s">
        <v>20</v>
      </c>
      <c r="S6" s="30" t="s">
        <v>21</v>
      </c>
      <c r="T6" s="31" t="s">
        <v>18</v>
      </c>
      <c r="U6" s="32" t="s">
        <v>14</v>
      </c>
      <c r="V6" s="33" t="s">
        <v>22</v>
      </c>
      <c r="W6" s="33" t="s">
        <v>23</v>
      </c>
    </row>
    <row r="7" spans="1:23" ht="68.25" customHeight="1">
      <c r="A7" s="10"/>
      <c r="B7" s="11"/>
      <c r="C7" s="34" t="s">
        <v>24</v>
      </c>
      <c r="D7" s="34" t="s">
        <v>25</v>
      </c>
      <c r="E7" s="35" t="s">
        <v>26</v>
      </c>
      <c r="F7" s="34" t="s">
        <v>27</v>
      </c>
      <c r="G7" s="34" t="s">
        <v>28</v>
      </c>
      <c r="H7" s="36"/>
      <c r="I7" s="36"/>
      <c r="J7" s="36"/>
      <c r="K7" s="36"/>
      <c r="L7" s="36"/>
      <c r="M7" s="26"/>
      <c r="N7" s="37"/>
      <c r="O7" s="28"/>
      <c r="P7" s="29"/>
      <c r="Q7" s="36"/>
      <c r="R7" s="30"/>
      <c r="S7" s="30"/>
      <c r="T7" s="31"/>
      <c r="U7" s="38"/>
      <c r="V7" s="33"/>
      <c r="W7" s="33"/>
    </row>
    <row r="8" spans="1:23" ht="0.75" customHeight="1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8</v>
      </c>
      <c r="K8" s="42">
        <v>11</v>
      </c>
      <c r="L8" s="41">
        <v>12</v>
      </c>
      <c r="M8" s="42">
        <v>13</v>
      </c>
      <c r="N8" s="41">
        <v>14</v>
      </c>
      <c r="O8" s="42">
        <v>15</v>
      </c>
      <c r="P8" s="41">
        <v>16</v>
      </c>
      <c r="Q8" s="42">
        <v>17</v>
      </c>
      <c r="R8" s="42"/>
      <c r="S8" s="41">
        <v>18</v>
      </c>
      <c r="T8" s="42">
        <v>19</v>
      </c>
      <c r="U8" s="41">
        <v>20</v>
      </c>
      <c r="V8" s="42">
        <v>21</v>
      </c>
      <c r="W8" s="41">
        <v>22</v>
      </c>
    </row>
    <row r="9" spans="1:25" ht="15">
      <c r="A9" s="43" t="s">
        <v>29</v>
      </c>
      <c r="B9" s="44" t="s">
        <v>30</v>
      </c>
      <c r="C9" s="45">
        <v>2437.5</v>
      </c>
      <c r="D9" s="45">
        <v>1937.6</v>
      </c>
      <c r="E9" s="45">
        <v>3085.79</v>
      </c>
      <c r="F9" s="45">
        <v>1405.4</v>
      </c>
      <c r="G9" s="46">
        <f>'[1]Топливо'!G38+'[1]Топливо'!G22</f>
        <v>2633.31836772</v>
      </c>
      <c r="H9" s="47" t="e">
        <f>#REF!/#REF!</f>
        <v>#REF!</v>
      </c>
      <c r="I9" s="48" t="e">
        <f>#REF!/E9-1</f>
        <v>#REF!</v>
      </c>
      <c r="J9" s="49">
        <v>3859.3385270060007</v>
      </c>
      <c r="K9" s="47">
        <f>J9/J$40</f>
        <v>0.4075255489219679</v>
      </c>
      <c r="L9" s="48">
        <f aca="true" t="shared" si="0" ref="L9:L38">J9/E9-1</f>
        <v>0.25068087167500086</v>
      </c>
      <c r="M9" s="50"/>
      <c r="N9" s="51">
        <f aca="true" t="shared" si="1" ref="N9:N38">M9/E9-1</f>
        <v>-1</v>
      </c>
      <c r="O9" s="45"/>
      <c r="P9" s="47" t="e">
        <f>O9/O$40</f>
        <v>#DIV/0!</v>
      </c>
      <c r="Q9" s="45">
        <f aca="true" t="shared" si="2" ref="Q9:Q41">O9/E9-1</f>
        <v>-1</v>
      </c>
      <c r="R9" s="49">
        <v>4005.439219913339</v>
      </c>
      <c r="S9" s="49">
        <f>'[1]Т3'!M108/1000</f>
        <v>3749.3602772210525</v>
      </c>
      <c r="T9" s="47">
        <f>S9/S$40</f>
        <v>0.5427459487574968</v>
      </c>
      <c r="U9" s="52">
        <f aca="true" t="shared" si="3" ref="U9:U41">S9/E9-1</f>
        <v>0.21504064671317646</v>
      </c>
      <c r="V9" s="45" t="e">
        <f>S9/O9-1</f>
        <v>#DIV/0!</v>
      </c>
      <c r="W9" s="45">
        <f>S9-J9</f>
        <v>-109.97824978494828</v>
      </c>
      <c r="Y9">
        <f>R9/R36*S36</f>
        <v>3699.382582084063</v>
      </c>
    </row>
    <row r="10" spans="1:25" ht="15">
      <c r="A10" s="43" t="s">
        <v>31</v>
      </c>
      <c r="B10" s="44" t="s">
        <v>32</v>
      </c>
      <c r="C10" s="45">
        <v>36.7</v>
      </c>
      <c r="D10" s="45">
        <v>40.9</v>
      </c>
      <c r="E10" s="45">
        <v>48.3</v>
      </c>
      <c r="F10" s="45">
        <v>17</v>
      </c>
      <c r="G10" s="53">
        <f>'[1]вода'!G21</f>
        <v>58.67099999999999</v>
      </c>
      <c r="H10" s="47" t="e">
        <f>#REF!/#REF!</f>
        <v>#REF!</v>
      </c>
      <c r="I10" s="48" t="e">
        <f>#REF!/E10-1</f>
        <v>#REF!</v>
      </c>
      <c r="J10" s="49">
        <v>61.62299999999999</v>
      </c>
      <c r="K10" s="47">
        <f>J10/J$40</f>
        <v>0.006507059882280022</v>
      </c>
      <c r="L10" s="48">
        <f t="shared" si="0"/>
        <v>0.2758385093167701</v>
      </c>
      <c r="M10" s="50"/>
      <c r="N10" s="51">
        <f t="shared" si="1"/>
        <v>-1</v>
      </c>
      <c r="O10" s="45"/>
      <c r="P10" s="47" t="e">
        <f>O10/O$40</f>
        <v>#DIV/0!</v>
      </c>
      <c r="Q10" s="45">
        <f t="shared" si="2"/>
        <v>-1</v>
      </c>
      <c r="R10" s="49">
        <v>51.938717399999994</v>
      </c>
      <c r="S10" s="49">
        <f>'[1]вода'!M21</f>
        <v>57.114000000000004</v>
      </c>
      <c r="T10" s="47">
        <f>S10/S$40</f>
        <v>0.008267648298741522</v>
      </c>
      <c r="U10" s="52">
        <f t="shared" si="3"/>
        <v>0.18248447204968965</v>
      </c>
      <c r="V10" s="45" t="e">
        <f aca="true" t="shared" si="4" ref="V10:V40">S10/O10-1</f>
        <v>#DIV/0!</v>
      </c>
      <c r="W10" s="45">
        <f aca="true" t="shared" si="5" ref="W10:W41">S10-J10</f>
        <v>-4.508999999999986</v>
      </c>
      <c r="Y10">
        <f>R10/R36*S36</f>
        <v>47.97006668584615</v>
      </c>
    </row>
    <row r="11" spans="1:25" ht="24.75" customHeight="1">
      <c r="A11" s="43" t="s">
        <v>33</v>
      </c>
      <c r="B11" s="44" t="s">
        <v>34</v>
      </c>
      <c r="C11" s="45">
        <v>536.1</v>
      </c>
      <c r="D11" s="53">
        <v>560.9</v>
      </c>
      <c r="E11" s="45">
        <v>816.6</v>
      </c>
      <c r="F11" s="45">
        <v>372.9</v>
      </c>
      <c r="G11" s="45">
        <f>'[1]Т6'!H25</f>
        <v>924.96</v>
      </c>
      <c r="H11" s="47" t="e">
        <f>#REF!/#REF!</f>
        <v>#REF!</v>
      </c>
      <c r="I11" s="48" t="e">
        <f>#REF!/E11-1</f>
        <v>#REF!</v>
      </c>
      <c r="J11" s="49">
        <v>1292</v>
      </c>
      <c r="K11" s="47">
        <f>J11/J$40</f>
        <v>0.13642830384606058</v>
      </c>
      <c r="L11" s="48">
        <f t="shared" si="0"/>
        <v>0.5821699730590253</v>
      </c>
      <c r="M11" s="50"/>
      <c r="N11" s="51">
        <f t="shared" si="1"/>
        <v>-1</v>
      </c>
      <c r="O11" s="45"/>
      <c r="P11" s="47" t="e">
        <f>O11/O$40</f>
        <v>#DIV/0!</v>
      </c>
      <c r="Q11" s="45">
        <f t="shared" si="2"/>
        <v>-1</v>
      </c>
      <c r="R11" s="49">
        <v>1039.9017160849999</v>
      </c>
      <c r="S11" s="49">
        <f>'[1]Т6'!J41</f>
        <v>878.803460985</v>
      </c>
      <c r="T11" s="47">
        <f>S11/S$40</f>
        <v>0.12721290645272257</v>
      </c>
      <c r="U11" s="52">
        <f t="shared" si="3"/>
        <v>0.07617372150991919</v>
      </c>
      <c r="V11" s="45" t="e">
        <f t="shared" si="4"/>
        <v>#DIV/0!</v>
      </c>
      <c r="W11" s="45">
        <f t="shared" si="5"/>
        <v>-413.196539015</v>
      </c>
      <c r="Y11">
        <f>R11/R36*S36</f>
        <v>960.4425593174794</v>
      </c>
    </row>
    <row r="12" spans="1:23" ht="15">
      <c r="A12" s="43" t="s">
        <v>35</v>
      </c>
      <c r="B12" s="54" t="s">
        <v>36</v>
      </c>
      <c r="C12" s="45"/>
      <c r="D12" s="45"/>
      <c r="E12" s="45"/>
      <c r="F12" s="45"/>
      <c r="G12" s="45"/>
      <c r="H12" s="47" t="e">
        <f>#REF!/#REF!</f>
        <v>#REF!</v>
      </c>
      <c r="I12" s="48" t="e">
        <f>#REF!/E12-1</f>
        <v>#REF!</v>
      </c>
      <c r="J12" s="55"/>
      <c r="K12" s="47">
        <f aca="true" t="shared" si="6" ref="K12:K38">J12/J$40</f>
        <v>0</v>
      </c>
      <c r="L12" s="56" t="e">
        <f t="shared" si="0"/>
        <v>#DIV/0!</v>
      </c>
      <c r="M12" s="50"/>
      <c r="N12" s="57" t="e">
        <f t="shared" si="1"/>
        <v>#DIV/0!</v>
      </c>
      <c r="O12" s="45"/>
      <c r="P12" s="47" t="e">
        <f aca="true" t="shared" si="7" ref="P12:P38">O12/O$40</f>
        <v>#DIV/0!</v>
      </c>
      <c r="Q12" s="45" t="e">
        <f t="shared" si="2"/>
        <v>#DIV/0!</v>
      </c>
      <c r="R12" s="49"/>
      <c r="S12" s="55"/>
      <c r="T12" s="47">
        <f aca="true" t="shared" si="8" ref="T12:T38">S12/S$40</f>
        <v>0</v>
      </c>
      <c r="U12" s="58" t="e">
        <f t="shared" si="3"/>
        <v>#DIV/0!</v>
      </c>
      <c r="V12" s="45" t="e">
        <f t="shared" si="4"/>
        <v>#DIV/0!</v>
      </c>
      <c r="W12" s="45">
        <f t="shared" si="5"/>
        <v>0</v>
      </c>
    </row>
    <row r="13" spans="1:25" ht="24.75" customHeight="1">
      <c r="A13" s="43" t="s">
        <v>37</v>
      </c>
      <c r="B13" s="44" t="s">
        <v>38</v>
      </c>
      <c r="C13" s="45">
        <v>419.6</v>
      </c>
      <c r="D13" s="45">
        <v>502</v>
      </c>
      <c r="E13" s="45">
        <v>526.6</v>
      </c>
      <c r="F13" s="45">
        <v>186.8</v>
      </c>
      <c r="G13" s="45">
        <v>573.4</v>
      </c>
      <c r="H13" s="47" t="e">
        <f>#REF!/#REF!</f>
        <v>#REF!</v>
      </c>
      <c r="I13" s="48" t="e">
        <f>#REF!/E13-1</f>
        <v>#REF!</v>
      </c>
      <c r="J13" s="55"/>
      <c r="K13" s="47">
        <f t="shared" si="6"/>
        <v>0</v>
      </c>
      <c r="L13" s="48">
        <f t="shared" si="0"/>
        <v>-1</v>
      </c>
      <c r="M13" s="50"/>
      <c r="N13" s="51">
        <f t="shared" si="1"/>
        <v>-1</v>
      </c>
      <c r="O13" s="45"/>
      <c r="P13" s="47" t="e">
        <f t="shared" si="7"/>
        <v>#DIV/0!</v>
      </c>
      <c r="Q13" s="45">
        <f t="shared" si="2"/>
        <v>-1</v>
      </c>
      <c r="R13" s="49">
        <v>521.7</v>
      </c>
      <c r="S13" s="49">
        <f>'[1]Т.8.2.'!I9</f>
        <v>0</v>
      </c>
      <c r="T13" s="47">
        <f t="shared" si="8"/>
        <v>0</v>
      </c>
      <c r="U13" s="59">
        <f t="shared" si="3"/>
        <v>-1</v>
      </c>
      <c r="V13" s="45" t="e">
        <f t="shared" si="4"/>
        <v>#DIV/0!</v>
      </c>
      <c r="W13" s="45">
        <f t="shared" si="5"/>
        <v>0</v>
      </c>
      <c r="Y13">
        <f>R13/R36*S36</f>
        <v>481.8367692307692</v>
      </c>
    </row>
    <row r="14" spans="1:23" ht="25.5" customHeight="1" hidden="1">
      <c r="A14" s="43" t="s">
        <v>39</v>
      </c>
      <c r="B14" s="44" t="s">
        <v>40</v>
      </c>
      <c r="C14" s="45"/>
      <c r="D14" s="45"/>
      <c r="E14" s="45"/>
      <c r="F14" s="45"/>
      <c r="G14" s="45"/>
      <c r="H14" s="47" t="e">
        <f>#REF!/#REF!</f>
        <v>#REF!</v>
      </c>
      <c r="I14" s="48" t="e">
        <f>#REF!/E14-1</f>
        <v>#REF!</v>
      </c>
      <c r="J14" s="55"/>
      <c r="K14" s="47">
        <f t="shared" si="6"/>
        <v>0</v>
      </c>
      <c r="L14" s="60" t="e">
        <f t="shared" si="0"/>
        <v>#DIV/0!</v>
      </c>
      <c r="M14" s="50"/>
      <c r="N14" s="57" t="e">
        <f t="shared" si="1"/>
        <v>#DIV/0!</v>
      </c>
      <c r="O14" s="45"/>
      <c r="P14" s="47" t="e">
        <f t="shared" si="7"/>
        <v>#DIV/0!</v>
      </c>
      <c r="Q14" s="45" t="e">
        <f t="shared" si="2"/>
        <v>#DIV/0!</v>
      </c>
      <c r="R14" s="49"/>
      <c r="S14" s="55"/>
      <c r="T14" s="47">
        <f t="shared" si="8"/>
        <v>0</v>
      </c>
      <c r="U14" s="61" t="e">
        <f t="shared" si="3"/>
        <v>#DIV/0!</v>
      </c>
      <c r="V14" s="45" t="e">
        <f t="shared" si="4"/>
        <v>#DIV/0!</v>
      </c>
      <c r="W14" s="45">
        <f t="shared" si="5"/>
        <v>0</v>
      </c>
    </row>
    <row r="15" spans="1:25" ht="25.5">
      <c r="A15" s="43" t="s">
        <v>41</v>
      </c>
      <c r="B15" s="44" t="s">
        <v>42</v>
      </c>
      <c r="C15" s="45">
        <v>109.1</v>
      </c>
      <c r="D15" s="45">
        <v>132</v>
      </c>
      <c r="E15" s="45">
        <v>75.3</v>
      </c>
      <c r="F15" s="45">
        <v>26.7</v>
      </c>
      <c r="G15" s="53">
        <f>G13*14.3/100</f>
        <v>81.9962</v>
      </c>
      <c r="H15" s="53" t="e">
        <f>H13*26.3/100</f>
        <v>#REF!</v>
      </c>
      <c r="I15" s="53" t="e">
        <f>I13*26.3/100</f>
        <v>#REF!</v>
      </c>
      <c r="J15" s="49"/>
      <c r="K15" s="47">
        <f t="shared" si="6"/>
        <v>0</v>
      </c>
      <c r="L15" s="48">
        <f t="shared" si="0"/>
        <v>-1</v>
      </c>
      <c r="M15" s="50"/>
      <c r="N15" s="51">
        <f t="shared" si="1"/>
        <v>-1</v>
      </c>
      <c r="O15" s="45"/>
      <c r="P15" s="47" t="e">
        <f t="shared" si="7"/>
        <v>#DIV/0!</v>
      </c>
      <c r="Q15" s="45">
        <f t="shared" si="2"/>
        <v>-1</v>
      </c>
      <c r="R15" s="49">
        <v>74.6031</v>
      </c>
      <c r="S15" s="49">
        <f>S13*0.143</f>
        <v>0</v>
      </c>
      <c r="T15" s="47">
        <f t="shared" si="8"/>
        <v>0</v>
      </c>
      <c r="U15" s="59">
        <f t="shared" si="3"/>
        <v>-1</v>
      </c>
      <c r="V15" s="45" t="e">
        <f t="shared" si="4"/>
        <v>#DIV/0!</v>
      </c>
      <c r="W15" s="45">
        <f t="shared" si="5"/>
        <v>0</v>
      </c>
      <c r="Y15">
        <f>R15/R36*S36</f>
        <v>68.902658</v>
      </c>
    </row>
    <row r="16" spans="1:25" ht="27.75" customHeight="1">
      <c r="A16" s="43" t="s">
        <v>43</v>
      </c>
      <c r="B16" s="44" t="s">
        <v>44</v>
      </c>
      <c r="C16" s="45">
        <f>C17</f>
        <v>408.6</v>
      </c>
      <c r="D16" s="45">
        <v>202</v>
      </c>
      <c r="E16" s="45"/>
      <c r="F16" s="45">
        <v>10.6</v>
      </c>
      <c r="G16" s="45">
        <v>45.3</v>
      </c>
      <c r="H16" s="47" t="e">
        <f>#REF!/#REF!</f>
        <v>#REF!</v>
      </c>
      <c r="I16" s="48" t="e">
        <f>#REF!/E16-1</f>
        <v>#REF!</v>
      </c>
      <c r="J16" s="55">
        <v>3619.05</v>
      </c>
      <c r="K16" s="47">
        <f t="shared" si="6"/>
        <v>0.38215236302947797</v>
      </c>
      <c r="L16" s="60" t="e">
        <f t="shared" si="0"/>
        <v>#DIV/0!</v>
      </c>
      <c r="M16" s="50">
        <f>M17+M18+M19</f>
        <v>0</v>
      </c>
      <c r="N16" s="57" t="e">
        <f t="shared" si="1"/>
        <v>#DIV/0!</v>
      </c>
      <c r="O16" s="45"/>
      <c r="P16" s="47" t="e">
        <f t="shared" si="7"/>
        <v>#DIV/0!</v>
      </c>
      <c r="Q16" s="45" t="e">
        <f t="shared" si="2"/>
        <v>#DIV/0!</v>
      </c>
      <c r="R16" s="49">
        <v>37.70392</v>
      </c>
      <c r="S16" s="49">
        <f>S17+S19</f>
        <v>1608.4</v>
      </c>
      <c r="T16" s="47">
        <f t="shared" si="8"/>
        <v>0.23282707433721792</v>
      </c>
      <c r="U16" s="58" t="e">
        <f t="shared" si="3"/>
        <v>#DIV/0!</v>
      </c>
      <c r="V16" s="45" t="e">
        <f t="shared" si="4"/>
        <v>#DIV/0!</v>
      </c>
      <c r="W16" s="45">
        <f t="shared" si="5"/>
        <v>-2010.65</v>
      </c>
      <c r="Y16">
        <f>R16/R36*S36</f>
        <v>34.8229538051282</v>
      </c>
    </row>
    <row r="17" spans="1:23" ht="27.75" customHeight="1">
      <c r="A17" s="62" t="s">
        <v>45</v>
      </c>
      <c r="B17" s="44" t="s">
        <v>46</v>
      </c>
      <c r="C17" s="45">
        <v>408.6</v>
      </c>
      <c r="D17" s="45">
        <f>D16</f>
        <v>202</v>
      </c>
      <c r="E17" s="45"/>
      <c r="F17" s="45">
        <f>F16</f>
        <v>10.6</v>
      </c>
      <c r="G17" s="45">
        <f>G16</f>
        <v>45.3</v>
      </c>
      <c r="H17" s="47" t="e">
        <f>#REF!/#REF!</f>
        <v>#REF!</v>
      </c>
      <c r="I17" s="48" t="e">
        <f>#REF!/E17-1</f>
        <v>#REF!</v>
      </c>
      <c r="J17" s="55"/>
      <c r="K17" s="47">
        <f t="shared" si="6"/>
        <v>0</v>
      </c>
      <c r="L17" s="60" t="e">
        <f t="shared" si="0"/>
        <v>#DIV/0!</v>
      </c>
      <c r="M17" s="50"/>
      <c r="N17" s="57" t="e">
        <f t="shared" si="1"/>
        <v>#DIV/0!</v>
      </c>
      <c r="O17" s="45"/>
      <c r="P17" s="47" t="e">
        <f t="shared" si="7"/>
        <v>#DIV/0!</v>
      </c>
      <c r="Q17" s="45" t="e">
        <f t="shared" si="2"/>
        <v>#DIV/0!</v>
      </c>
      <c r="R17" s="49">
        <v>37.70392</v>
      </c>
      <c r="S17" s="49">
        <f>'[1]Т9'!F11</f>
        <v>0</v>
      </c>
      <c r="T17" s="47">
        <f t="shared" si="8"/>
        <v>0</v>
      </c>
      <c r="U17" s="58" t="e">
        <f t="shared" si="3"/>
        <v>#DIV/0!</v>
      </c>
      <c r="V17" s="45" t="e">
        <f t="shared" si="4"/>
        <v>#DIV/0!</v>
      </c>
      <c r="W17" s="45">
        <f t="shared" si="5"/>
        <v>0</v>
      </c>
    </row>
    <row r="18" spans="1:23" ht="0.75" customHeight="1">
      <c r="A18" s="62" t="s">
        <v>47</v>
      </c>
      <c r="B18" s="63" t="s">
        <v>48</v>
      </c>
      <c r="C18" s="45"/>
      <c r="D18" s="45"/>
      <c r="E18" s="45"/>
      <c r="F18" s="45"/>
      <c r="G18" s="45"/>
      <c r="H18" s="47" t="e">
        <f>#REF!/#REF!</f>
        <v>#REF!</v>
      </c>
      <c r="I18" s="48" t="e">
        <f>#REF!/E18-1</f>
        <v>#REF!</v>
      </c>
      <c r="J18" s="55">
        <v>0</v>
      </c>
      <c r="K18" s="47">
        <f t="shared" si="6"/>
        <v>0</v>
      </c>
      <c r="L18" s="60" t="e">
        <f t="shared" si="0"/>
        <v>#DIV/0!</v>
      </c>
      <c r="M18" s="50"/>
      <c r="N18" s="57" t="e">
        <f t="shared" si="1"/>
        <v>#DIV/0!</v>
      </c>
      <c r="O18" s="45"/>
      <c r="P18" s="47" t="e">
        <f t="shared" si="7"/>
        <v>#DIV/0!</v>
      </c>
      <c r="Q18" s="45" t="e">
        <f t="shared" si="2"/>
        <v>#DIV/0!</v>
      </c>
      <c r="R18" s="49"/>
      <c r="S18" s="55"/>
      <c r="T18" s="47">
        <f t="shared" si="8"/>
        <v>0</v>
      </c>
      <c r="U18" s="58" t="e">
        <f t="shared" si="3"/>
        <v>#DIV/0!</v>
      </c>
      <c r="V18" s="45" t="e">
        <f t="shared" si="4"/>
        <v>#DIV/0!</v>
      </c>
      <c r="W18" s="45">
        <f t="shared" si="5"/>
        <v>0</v>
      </c>
    </row>
    <row r="19" spans="1:23" ht="26.25" customHeight="1">
      <c r="A19" s="62" t="s">
        <v>49</v>
      </c>
      <c r="B19" s="44" t="s">
        <v>50</v>
      </c>
      <c r="C19" s="45"/>
      <c r="D19" s="45"/>
      <c r="E19" s="45"/>
      <c r="F19" s="45"/>
      <c r="G19" s="45"/>
      <c r="H19" s="47" t="e">
        <f>#REF!/#REF!</f>
        <v>#REF!</v>
      </c>
      <c r="I19" s="48" t="e">
        <f>#REF!/E19-1</f>
        <v>#REF!</v>
      </c>
      <c r="J19" s="55">
        <v>3619.05</v>
      </c>
      <c r="K19" s="47">
        <f t="shared" si="6"/>
        <v>0.38215236302947797</v>
      </c>
      <c r="L19" s="60" t="e">
        <f t="shared" si="0"/>
        <v>#DIV/0!</v>
      </c>
      <c r="M19" s="50"/>
      <c r="N19" s="57" t="e">
        <f t="shared" si="1"/>
        <v>#DIV/0!</v>
      </c>
      <c r="O19" s="45"/>
      <c r="P19" s="47" t="e">
        <f t="shared" si="7"/>
        <v>#DIV/0!</v>
      </c>
      <c r="Q19" s="45" t="e">
        <f t="shared" si="2"/>
        <v>#DIV/0!</v>
      </c>
      <c r="R19" s="49"/>
      <c r="S19" s="55">
        <f>'[1]Т10'!H28+'[1]Т10'!H27</f>
        <v>1608.4</v>
      </c>
      <c r="T19" s="47">
        <f t="shared" si="8"/>
        <v>0.23282707433721792</v>
      </c>
      <c r="U19" s="58" t="e">
        <f t="shared" si="3"/>
        <v>#DIV/0!</v>
      </c>
      <c r="V19" s="45" t="e">
        <f t="shared" si="4"/>
        <v>#DIV/0!</v>
      </c>
      <c r="W19" s="45">
        <f t="shared" si="5"/>
        <v>-2010.65</v>
      </c>
    </row>
    <row r="20" spans="1:25" ht="39" customHeight="1">
      <c r="A20" s="43" t="s">
        <v>51</v>
      </c>
      <c r="B20" s="44" t="s">
        <v>52</v>
      </c>
      <c r="C20" s="45">
        <v>193.9</v>
      </c>
      <c r="D20" s="45">
        <v>448</v>
      </c>
      <c r="E20" s="45">
        <v>667.3</v>
      </c>
      <c r="F20" s="45">
        <v>74</v>
      </c>
      <c r="G20" s="45">
        <v>850</v>
      </c>
      <c r="H20" s="47" t="e">
        <f>#REF!/#REF!</f>
        <v>#REF!</v>
      </c>
      <c r="I20" s="48" t="e">
        <f>#REF!/E20-1</f>
        <v>#REF!</v>
      </c>
      <c r="J20" s="64"/>
      <c r="K20" s="47">
        <f t="shared" si="6"/>
        <v>0</v>
      </c>
      <c r="L20" s="48">
        <f t="shared" si="0"/>
        <v>-1</v>
      </c>
      <c r="M20" s="50"/>
      <c r="N20" s="51">
        <f t="shared" si="1"/>
        <v>-1</v>
      </c>
      <c r="O20" s="45"/>
      <c r="P20" s="47" t="e">
        <f t="shared" si="7"/>
        <v>#DIV/0!</v>
      </c>
      <c r="Q20" s="45">
        <f t="shared" si="2"/>
        <v>-1</v>
      </c>
      <c r="R20" s="49">
        <v>686.47064</v>
      </c>
      <c r="S20" s="49">
        <f>S21</f>
        <v>0</v>
      </c>
      <c r="T20" s="47">
        <f t="shared" si="8"/>
        <v>0</v>
      </c>
      <c r="U20" s="59">
        <f t="shared" si="3"/>
        <v>-1</v>
      </c>
      <c r="V20" s="45" t="e">
        <f t="shared" si="4"/>
        <v>#DIV/0!</v>
      </c>
      <c r="W20" s="45">
        <f t="shared" si="5"/>
        <v>0</v>
      </c>
      <c r="Y20">
        <f>R20/R36*S36</f>
        <v>634.0172423794871</v>
      </c>
    </row>
    <row r="21" spans="1:23" ht="15">
      <c r="A21" s="65" t="s">
        <v>53</v>
      </c>
      <c r="B21" s="44" t="s">
        <v>54</v>
      </c>
      <c r="C21" s="45"/>
      <c r="D21" s="45"/>
      <c r="E21" s="45">
        <v>667.3</v>
      </c>
      <c r="F21" s="45">
        <f>F20</f>
        <v>74</v>
      </c>
      <c r="G21" s="45">
        <f>G20</f>
        <v>850</v>
      </c>
      <c r="H21" s="47" t="e">
        <f>#REF!/#REF!</f>
        <v>#REF!</v>
      </c>
      <c r="I21" s="48" t="e">
        <f>#REF!/E21-1</f>
        <v>#REF!</v>
      </c>
      <c r="J21" s="64"/>
      <c r="K21" s="47">
        <f t="shared" si="6"/>
        <v>0</v>
      </c>
      <c r="L21" s="48">
        <f t="shared" si="0"/>
        <v>-1</v>
      </c>
      <c r="M21" s="50"/>
      <c r="N21" s="51">
        <f t="shared" si="1"/>
        <v>-1</v>
      </c>
      <c r="O21" s="45"/>
      <c r="P21" s="47" t="e">
        <f t="shared" si="7"/>
        <v>#DIV/0!</v>
      </c>
      <c r="Q21" s="45">
        <f t="shared" si="2"/>
        <v>-1</v>
      </c>
      <c r="R21" s="49">
        <v>686.47064</v>
      </c>
      <c r="S21" s="49">
        <f>'[1]Т10.1'!G14</f>
        <v>0</v>
      </c>
      <c r="T21" s="47">
        <f t="shared" si="8"/>
        <v>0</v>
      </c>
      <c r="U21" s="59">
        <f t="shared" si="3"/>
        <v>-1</v>
      </c>
      <c r="V21" s="45" t="e">
        <f t="shared" si="4"/>
        <v>#DIV/0!</v>
      </c>
      <c r="W21" s="45">
        <f t="shared" si="5"/>
        <v>0</v>
      </c>
    </row>
    <row r="22" spans="1:23" ht="15" hidden="1">
      <c r="A22" s="43" t="s">
        <v>55</v>
      </c>
      <c r="B22" s="44" t="s">
        <v>56</v>
      </c>
      <c r="C22" s="45"/>
      <c r="D22" s="45"/>
      <c r="E22" s="45"/>
      <c r="F22" s="45"/>
      <c r="G22" s="45"/>
      <c r="H22" s="47" t="e">
        <f>#REF!/#REF!</f>
        <v>#REF!</v>
      </c>
      <c r="I22" s="48" t="e">
        <f>#REF!/E22-1</f>
        <v>#REF!</v>
      </c>
      <c r="J22" s="55"/>
      <c r="K22" s="47">
        <f t="shared" si="6"/>
        <v>0</v>
      </c>
      <c r="L22" s="60" t="e">
        <f t="shared" si="0"/>
        <v>#DIV/0!</v>
      </c>
      <c r="M22" s="50"/>
      <c r="N22" s="57" t="e">
        <f t="shared" si="1"/>
        <v>#DIV/0!</v>
      </c>
      <c r="O22" s="45"/>
      <c r="P22" s="47" t="e">
        <f t="shared" si="7"/>
        <v>#DIV/0!</v>
      </c>
      <c r="Q22" s="45" t="e">
        <f t="shared" si="2"/>
        <v>#DIV/0!</v>
      </c>
      <c r="R22" s="49"/>
      <c r="S22" s="55"/>
      <c r="T22" s="47">
        <f t="shared" si="8"/>
        <v>0</v>
      </c>
      <c r="U22" s="58" t="e">
        <f t="shared" si="3"/>
        <v>#DIV/0!</v>
      </c>
      <c r="V22" s="45" t="e">
        <f t="shared" si="4"/>
        <v>#DIV/0!</v>
      </c>
      <c r="W22" s="45">
        <f t="shared" si="5"/>
        <v>0</v>
      </c>
    </row>
    <row r="23" spans="1:25" ht="15">
      <c r="A23" s="43" t="s">
        <v>57</v>
      </c>
      <c r="B23" s="44" t="s">
        <v>58</v>
      </c>
      <c r="C23" s="45">
        <v>242.8</v>
      </c>
      <c r="D23" s="45">
        <v>672</v>
      </c>
      <c r="E23" s="45">
        <v>336.1</v>
      </c>
      <c r="F23" s="45">
        <v>149.1</v>
      </c>
      <c r="G23" s="45">
        <f>'[1]Т.12'!F12</f>
        <v>0</v>
      </c>
      <c r="H23" s="47" t="e">
        <f>#REF!/#REF!</f>
        <v>#REF!</v>
      </c>
      <c r="I23" s="48" t="e">
        <f>#REF!/E23-1</f>
        <v>#REF!</v>
      </c>
      <c r="J23" s="64">
        <v>193.4</v>
      </c>
      <c r="K23" s="47">
        <f t="shared" si="6"/>
        <v>0.020422007711941265</v>
      </c>
      <c r="L23" s="48">
        <f t="shared" si="0"/>
        <v>-0.42457601904195186</v>
      </c>
      <c r="M23" s="50"/>
      <c r="N23" s="51">
        <f t="shared" si="1"/>
        <v>-1</v>
      </c>
      <c r="O23" s="45"/>
      <c r="P23" s="47" t="e">
        <f t="shared" si="7"/>
        <v>#DIV/0!</v>
      </c>
      <c r="Q23" s="45">
        <f t="shared" si="2"/>
        <v>-1</v>
      </c>
      <c r="R23" s="49">
        <v>304.84655006</v>
      </c>
      <c r="S23" s="49">
        <f>'[1]Т.12'!H12</f>
        <v>193.59275</v>
      </c>
      <c r="T23" s="47">
        <f t="shared" si="8"/>
        <v>0.028023895545508853</v>
      </c>
      <c r="U23" s="52">
        <f t="shared" si="3"/>
        <v>-0.4240025290092235</v>
      </c>
      <c r="V23" s="45" t="e">
        <f t="shared" si="4"/>
        <v>#DIV/0!</v>
      </c>
      <c r="W23" s="45">
        <f t="shared" si="5"/>
        <v>0.19274999999998954</v>
      </c>
      <c r="Y23">
        <f>R23/R36*S36</f>
        <v>281.5531470041334</v>
      </c>
    </row>
    <row r="24" spans="1:25" ht="13.5" customHeight="1">
      <c r="A24" s="43" t="s">
        <v>59</v>
      </c>
      <c r="B24" s="44" t="s">
        <v>60</v>
      </c>
      <c r="C24" s="45">
        <v>332.9</v>
      </c>
      <c r="D24" s="45">
        <v>570</v>
      </c>
      <c r="E24" s="45">
        <v>716.9</v>
      </c>
      <c r="F24" s="45">
        <v>282</v>
      </c>
      <c r="G24" s="45">
        <v>655.5</v>
      </c>
      <c r="H24" s="47" t="e">
        <f>#REF!/#REF!</f>
        <v>#REF!</v>
      </c>
      <c r="I24" s="48" t="e">
        <f>#REF!/E24-1</f>
        <v>#REF!</v>
      </c>
      <c r="J24" s="49">
        <v>351</v>
      </c>
      <c r="K24" s="47">
        <f t="shared" si="6"/>
        <v>0.03706372650926259</v>
      </c>
      <c r="L24" s="48">
        <f t="shared" si="0"/>
        <v>-0.5103919654066118</v>
      </c>
      <c r="M24" s="50"/>
      <c r="N24" s="51">
        <f t="shared" si="1"/>
        <v>-1</v>
      </c>
      <c r="O24" s="45"/>
      <c r="P24" s="47" t="e">
        <f t="shared" si="7"/>
        <v>#DIV/0!</v>
      </c>
      <c r="Q24" s="45">
        <f t="shared" si="2"/>
        <v>-1</v>
      </c>
      <c r="R24" s="49">
        <v>682.23</v>
      </c>
      <c r="S24" s="49">
        <f>'[1]Т13'!H9</f>
        <v>350.9974</v>
      </c>
      <c r="T24" s="47">
        <f t="shared" si="8"/>
        <v>0.05080931219968305</v>
      </c>
      <c r="U24" s="52">
        <f t="shared" si="3"/>
        <v>-0.5103955921327938</v>
      </c>
      <c r="V24" s="45" t="e">
        <f t="shared" si="4"/>
        <v>#DIV/0!</v>
      </c>
      <c r="W24" s="45">
        <f t="shared" si="5"/>
        <v>-0.002599999999972624</v>
      </c>
      <c r="Y24">
        <f>R24/R36*S36</f>
        <v>630.1006307692307</v>
      </c>
    </row>
    <row r="25" spans="2:23" ht="15" customHeight="1" hidden="1">
      <c r="B25" s="44" t="s">
        <v>61</v>
      </c>
      <c r="C25" s="45"/>
      <c r="D25" s="45"/>
      <c r="E25" s="45"/>
      <c r="F25" s="45"/>
      <c r="G25" s="45"/>
      <c r="H25" s="47" t="e">
        <f>#REF!/#REF!</f>
        <v>#REF!</v>
      </c>
      <c r="I25" s="48" t="e">
        <f>#REF!/E25-1</f>
        <v>#REF!</v>
      </c>
      <c r="J25" s="55"/>
      <c r="K25" s="47">
        <f t="shared" si="6"/>
        <v>0</v>
      </c>
      <c r="L25" s="60" t="e">
        <f t="shared" si="0"/>
        <v>#DIV/0!</v>
      </c>
      <c r="M25" s="50"/>
      <c r="N25" s="57" t="e">
        <f t="shared" si="1"/>
        <v>#DIV/0!</v>
      </c>
      <c r="O25" s="45"/>
      <c r="P25" s="47" t="e">
        <f t="shared" si="7"/>
        <v>#DIV/0!</v>
      </c>
      <c r="Q25" s="45" t="e">
        <f t="shared" si="2"/>
        <v>#DIV/0!</v>
      </c>
      <c r="R25" s="49"/>
      <c r="S25" s="55"/>
      <c r="T25" s="47">
        <f t="shared" si="8"/>
        <v>0</v>
      </c>
      <c r="U25" s="58" t="e">
        <f t="shared" si="3"/>
        <v>#DIV/0!</v>
      </c>
      <c r="V25" s="45" t="e">
        <f t="shared" si="4"/>
        <v>#DIV/0!</v>
      </c>
      <c r="W25" s="45">
        <f t="shared" si="5"/>
        <v>0</v>
      </c>
    </row>
    <row r="26" spans="1:23" ht="16.5" customHeight="1" hidden="1">
      <c r="A26" s="43" t="s">
        <v>62</v>
      </c>
      <c r="B26" s="44" t="s">
        <v>63</v>
      </c>
      <c r="C26" s="45"/>
      <c r="D26" s="45"/>
      <c r="E26" s="45"/>
      <c r="F26" s="45"/>
      <c r="G26" s="45"/>
      <c r="H26" s="47" t="e">
        <f>#REF!/#REF!</f>
        <v>#REF!</v>
      </c>
      <c r="I26" s="48" t="e">
        <f>#REF!/E26-1</f>
        <v>#REF!</v>
      </c>
      <c r="J26" s="55"/>
      <c r="K26" s="47">
        <f t="shared" si="6"/>
        <v>0</v>
      </c>
      <c r="L26" s="60" t="e">
        <f t="shared" si="0"/>
        <v>#DIV/0!</v>
      </c>
      <c r="M26" s="50"/>
      <c r="N26" s="57" t="e">
        <f t="shared" si="1"/>
        <v>#DIV/0!</v>
      </c>
      <c r="O26" s="45"/>
      <c r="P26" s="47" t="e">
        <f t="shared" si="7"/>
        <v>#DIV/0!</v>
      </c>
      <c r="Q26" s="45" t="e">
        <f t="shared" si="2"/>
        <v>#DIV/0!</v>
      </c>
      <c r="R26" s="49"/>
      <c r="S26" s="55"/>
      <c r="T26" s="47">
        <f t="shared" si="8"/>
        <v>0</v>
      </c>
      <c r="U26" s="58" t="e">
        <f t="shared" si="3"/>
        <v>#DIV/0!</v>
      </c>
      <c r="V26" s="45" t="e">
        <f t="shared" si="4"/>
        <v>#DIV/0!</v>
      </c>
      <c r="W26" s="45">
        <f t="shared" si="5"/>
        <v>0</v>
      </c>
    </row>
    <row r="27" spans="1:23" ht="24.75" customHeight="1" hidden="1">
      <c r="A27" s="62" t="s">
        <v>64</v>
      </c>
      <c r="B27" s="44" t="s">
        <v>65</v>
      </c>
      <c r="C27" s="45"/>
      <c r="D27" s="45"/>
      <c r="E27" s="45"/>
      <c r="F27" s="45"/>
      <c r="G27" s="45"/>
      <c r="H27" s="47" t="e">
        <f>#REF!/#REF!</f>
        <v>#REF!</v>
      </c>
      <c r="I27" s="48" t="e">
        <f>#REF!/E27-1</f>
        <v>#REF!</v>
      </c>
      <c r="J27" s="55"/>
      <c r="K27" s="47">
        <f t="shared" si="6"/>
        <v>0</v>
      </c>
      <c r="L27" s="60" t="e">
        <f t="shared" si="0"/>
        <v>#DIV/0!</v>
      </c>
      <c r="M27" s="50"/>
      <c r="N27" s="57" t="e">
        <f t="shared" si="1"/>
        <v>#DIV/0!</v>
      </c>
      <c r="O27" s="45"/>
      <c r="P27" s="47" t="e">
        <f t="shared" si="7"/>
        <v>#DIV/0!</v>
      </c>
      <c r="Q27" s="45" t="e">
        <f t="shared" si="2"/>
        <v>#DIV/0!</v>
      </c>
      <c r="R27" s="49"/>
      <c r="S27" s="55"/>
      <c r="T27" s="47">
        <f t="shared" si="8"/>
        <v>0</v>
      </c>
      <c r="U27" s="58" t="e">
        <f t="shared" si="3"/>
        <v>#DIV/0!</v>
      </c>
      <c r="V27" s="45" t="e">
        <f t="shared" si="4"/>
        <v>#DIV/0!</v>
      </c>
      <c r="W27" s="45">
        <f t="shared" si="5"/>
        <v>0</v>
      </c>
    </row>
    <row r="28" spans="1:23" ht="26.25" customHeight="1" hidden="1">
      <c r="A28" s="62" t="s">
        <v>66</v>
      </c>
      <c r="B28" s="44" t="s">
        <v>67</v>
      </c>
      <c r="C28" s="45"/>
      <c r="D28" s="45"/>
      <c r="E28" s="45"/>
      <c r="F28" s="45"/>
      <c r="G28" s="45"/>
      <c r="H28" s="47" t="e">
        <f>#REF!/#REF!</f>
        <v>#REF!</v>
      </c>
      <c r="I28" s="48" t="e">
        <f>#REF!/E28-1</f>
        <v>#REF!</v>
      </c>
      <c r="J28" s="55"/>
      <c r="K28" s="47">
        <f t="shared" si="6"/>
        <v>0</v>
      </c>
      <c r="L28" s="60" t="e">
        <f t="shared" si="0"/>
        <v>#DIV/0!</v>
      </c>
      <c r="M28" s="50"/>
      <c r="N28" s="57" t="e">
        <f t="shared" si="1"/>
        <v>#DIV/0!</v>
      </c>
      <c r="O28" s="45"/>
      <c r="P28" s="47" t="e">
        <f t="shared" si="7"/>
        <v>#DIV/0!</v>
      </c>
      <c r="Q28" s="45" t="e">
        <f t="shared" si="2"/>
        <v>#DIV/0!</v>
      </c>
      <c r="R28" s="49"/>
      <c r="S28" s="55"/>
      <c r="T28" s="47">
        <f t="shared" si="8"/>
        <v>0</v>
      </c>
      <c r="U28" s="58" t="e">
        <f t="shared" si="3"/>
        <v>#DIV/0!</v>
      </c>
      <c r="V28" s="45" t="e">
        <f t="shared" si="4"/>
        <v>#DIV/0!</v>
      </c>
      <c r="W28" s="45">
        <f t="shared" si="5"/>
        <v>0</v>
      </c>
    </row>
    <row r="29" spans="1:23" ht="26.25" customHeight="1" hidden="1">
      <c r="A29" s="62" t="s">
        <v>68</v>
      </c>
      <c r="B29" s="54" t="s">
        <v>69</v>
      </c>
      <c r="C29" s="45"/>
      <c r="D29" s="45"/>
      <c r="E29" s="45"/>
      <c r="F29" s="45"/>
      <c r="G29" s="45"/>
      <c r="H29" s="47" t="e">
        <f>#REF!/#REF!</f>
        <v>#REF!</v>
      </c>
      <c r="I29" s="48" t="e">
        <f>#REF!/E29-1</f>
        <v>#REF!</v>
      </c>
      <c r="J29" s="55"/>
      <c r="K29" s="47">
        <f t="shared" si="6"/>
        <v>0</v>
      </c>
      <c r="L29" s="60" t="e">
        <f t="shared" si="0"/>
        <v>#DIV/0!</v>
      </c>
      <c r="M29" s="50"/>
      <c r="N29" s="57" t="e">
        <f t="shared" si="1"/>
        <v>#DIV/0!</v>
      </c>
      <c r="O29" s="45"/>
      <c r="P29" s="47" t="e">
        <f t="shared" si="7"/>
        <v>#DIV/0!</v>
      </c>
      <c r="Q29" s="45" t="e">
        <f t="shared" si="2"/>
        <v>#DIV/0!</v>
      </c>
      <c r="R29" s="49"/>
      <c r="S29" s="55"/>
      <c r="T29" s="47">
        <f t="shared" si="8"/>
        <v>0</v>
      </c>
      <c r="U29" s="58" t="e">
        <f t="shared" si="3"/>
        <v>#DIV/0!</v>
      </c>
      <c r="V29" s="45" t="e">
        <f t="shared" si="4"/>
        <v>#DIV/0!</v>
      </c>
      <c r="W29" s="45">
        <f t="shared" si="5"/>
        <v>0</v>
      </c>
    </row>
    <row r="30" spans="1:23" ht="0.75" customHeight="1" hidden="1">
      <c r="A30" s="43"/>
      <c r="B30" s="54" t="s">
        <v>70</v>
      </c>
      <c r="C30" s="45"/>
      <c r="D30" s="45"/>
      <c r="E30" s="45"/>
      <c r="F30" s="45"/>
      <c r="G30" s="45"/>
      <c r="H30" s="47" t="e">
        <f>#REF!/#REF!</f>
        <v>#REF!</v>
      </c>
      <c r="I30" s="48" t="e">
        <f>#REF!/E30-1</f>
        <v>#REF!</v>
      </c>
      <c r="J30" s="55"/>
      <c r="K30" s="47">
        <f t="shared" si="6"/>
        <v>0</v>
      </c>
      <c r="L30" s="60" t="e">
        <f t="shared" si="0"/>
        <v>#DIV/0!</v>
      </c>
      <c r="M30" s="66"/>
      <c r="N30" s="57" t="e">
        <f t="shared" si="1"/>
        <v>#DIV/0!</v>
      </c>
      <c r="O30" s="45"/>
      <c r="P30" s="47" t="e">
        <f t="shared" si="7"/>
        <v>#DIV/0!</v>
      </c>
      <c r="Q30" s="45" t="e">
        <f t="shared" si="2"/>
        <v>#DIV/0!</v>
      </c>
      <c r="R30" s="49"/>
      <c r="S30" s="55"/>
      <c r="T30" s="47">
        <f t="shared" si="8"/>
        <v>0</v>
      </c>
      <c r="U30" s="58" t="e">
        <f t="shared" si="3"/>
        <v>#DIV/0!</v>
      </c>
      <c r="V30" s="45" t="e">
        <f t="shared" si="4"/>
        <v>#DIV/0!</v>
      </c>
      <c r="W30" s="45">
        <f t="shared" si="5"/>
        <v>0</v>
      </c>
    </row>
    <row r="31" spans="1:23" ht="38.25">
      <c r="A31" s="62" t="s">
        <v>71</v>
      </c>
      <c r="B31" s="54" t="s">
        <v>72</v>
      </c>
      <c r="C31" s="45"/>
      <c r="D31" s="45"/>
      <c r="E31" s="45"/>
      <c r="F31" s="45"/>
      <c r="G31" s="45"/>
      <c r="H31" s="47" t="e">
        <f>#REF!/#REF!</f>
        <v>#REF!</v>
      </c>
      <c r="I31" s="48" t="e">
        <f>#REF!/E31-1</f>
        <v>#REF!</v>
      </c>
      <c r="J31" s="55"/>
      <c r="K31" s="47">
        <f t="shared" si="6"/>
        <v>0</v>
      </c>
      <c r="L31" s="60" t="e">
        <f t="shared" si="0"/>
        <v>#DIV/0!</v>
      </c>
      <c r="M31" s="66"/>
      <c r="N31" s="57" t="e">
        <f t="shared" si="1"/>
        <v>#DIV/0!</v>
      </c>
      <c r="O31" s="45"/>
      <c r="P31" s="47" t="e">
        <f t="shared" si="7"/>
        <v>#DIV/0!</v>
      </c>
      <c r="Q31" s="45" t="e">
        <f t="shared" si="2"/>
        <v>#DIV/0!</v>
      </c>
      <c r="R31" s="49"/>
      <c r="S31" s="55"/>
      <c r="T31" s="47">
        <f t="shared" si="8"/>
        <v>0</v>
      </c>
      <c r="U31" s="58" t="e">
        <f t="shared" si="3"/>
        <v>#DIV/0!</v>
      </c>
      <c r="V31" s="45" t="e">
        <f t="shared" si="4"/>
        <v>#DIV/0!</v>
      </c>
      <c r="W31" s="45">
        <f t="shared" si="5"/>
        <v>0</v>
      </c>
    </row>
    <row r="32" spans="1:23" ht="15">
      <c r="A32" s="62" t="s">
        <v>73</v>
      </c>
      <c r="B32" s="54" t="s">
        <v>74</v>
      </c>
      <c r="C32" s="45"/>
      <c r="D32" s="45">
        <v>319.6</v>
      </c>
      <c r="E32" s="45">
        <v>451.2</v>
      </c>
      <c r="F32" s="45"/>
      <c r="G32" s="45">
        <v>377.1</v>
      </c>
      <c r="H32" s="47" t="e">
        <f>#REF!/#REF!</f>
        <v>#REF!</v>
      </c>
      <c r="I32" s="48" t="e">
        <f>#REF!/E32-1</f>
        <v>#REF!</v>
      </c>
      <c r="J32" s="67">
        <v>138</v>
      </c>
      <c r="K32" s="47">
        <f t="shared" si="6"/>
        <v>0.01457206341389811</v>
      </c>
      <c r="L32" s="48">
        <f t="shared" si="0"/>
        <v>-0.6941489361702128</v>
      </c>
      <c r="M32" s="66"/>
      <c r="N32" s="51">
        <f t="shared" si="1"/>
        <v>-1</v>
      </c>
      <c r="O32" s="45"/>
      <c r="P32" s="47" t="e">
        <f t="shared" si="7"/>
        <v>#DIV/0!</v>
      </c>
      <c r="Q32" s="45">
        <f t="shared" si="2"/>
        <v>-1</v>
      </c>
      <c r="R32" s="49">
        <v>377.1</v>
      </c>
      <c r="S32" s="49">
        <f>'[1]Т13'!H33</f>
        <v>138</v>
      </c>
      <c r="T32" s="47">
        <f t="shared" si="8"/>
        <v>0.019976458753131105</v>
      </c>
      <c r="U32" s="52">
        <f t="shared" si="3"/>
        <v>-0.6941489361702128</v>
      </c>
      <c r="V32" s="45" t="e">
        <f t="shared" si="4"/>
        <v>#DIV/0!</v>
      </c>
      <c r="W32" s="45">
        <f t="shared" si="5"/>
        <v>0</v>
      </c>
    </row>
    <row r="33" spans="1:23" ht="0.75" customHeight="1">
      <c r="A33" s="43">
        <v>12</v>
      </c>
      <c r="B33" s="54" t="s">
        <v>75</v>
      </c>
      <c r="C33" s="45"/>
      <c r="D33" s="45"/>
      <c r="E33" s="45"/>
      <c r="F33" s="45"/>
      <c r="G33" s="45"/>
      <c r="H33" s="47" t="e">
        <f>#REF!/#REF!</f>
        <v>#REF!</v>
      </c>
      <c r="I33" s="48" t="e">
        <f>#REF!/E33-1</f>
        <v>#REF!</v>
      </c>
      <c r="J33" s="55"/>
      <c r="K33" s="47">
        <f t="shared" si="6"/>
        <v>0</v>
      </c>
      <c r="L33" s="60" t="e">
        <f t="shared" si="0"/>
        <v>#DIV/0!</v>
      </c>
      <c r="M33" s="66"/>
      <c r="N33" s="57" t="e">
        <f t="shared" si="1"/>
        <v>#DIV/0!</v>
      </c>
      <c r="O33" s="45"/>
      <c r="P33" s="47" t="e">
        <f t="shared" si="7"/>
        <v>#DIV/0!</v>
      </c>
      <c r="Q33" s="45" t="e">
        <f t="shared" si="2"/>
        <v>#DIV/0!</v>
      </c>
      <c r="R33" s="49"/>
      <c r="S33" s="55"/>
      <c r="T33" s="47">
        <f t="shared" si="8"/>
        <v>0</v>
      </c>
      <c r="U33" s="58" t="e">
        <f t="shared" si="3"/>
        <v>#DIV/0!</v>
      </c>
      <c r="V33" s="45" t="e">
        <f t="shared" si="4"/>
        <v>#DIV/0!</v>
      </c>
      <c r="W33" s="45">
        <f t="shared" si="5"/>
        <v>0</v>
      </c>
    </row>
    <row r="34" spans="1:23" ht="24.75" customHeight="1" hidden="1">
      <c r="A34" s="43" t="s">
        <v>76</v>
      </c>
      <c r="B34" s="54" t="s">
        <v>77</v>
      </c>
      <c r="C34" s="45"/>
      <c r="D34" s="45"/>
      <c r="E34" s="45"/>
      <c r="F34" s="45"/>
      <c r="G34" s="45"/>
      <c r="H34" s="47" t="e">
        <f>#REF!/#REF!</f>
        <v>#REF!</v>
      </c>
      <c r="I34" s="48" t="e">
        <f>#REF!/E34-1</f>
        <v>#REF!</v>
      </c>
      <c r="J34" s="55"/>
      <c r="K34" s="47">
        <f t="shared" si="6"/>
        <v>0</v>
      </c>
      <c r="L34" s="60" t="e">
        <f t="shared" si="0"/>
        <v>#DIV/0!</v>
      </c>
      <c r="M34" s="66"/>
      <c r="N34" s="57" t="e">
        <f t="shared" si="1"/>
        <v>#DIV/0!</v>
      </c>
      <c r="O34" s="45"/>
      <c r="P34" s="47" t="e">
        <f t="shared" si="7"/>
        <v>#DIV/0!</v>
      </c>
      <c r="Q34" s="45" t="e">
        <f t="shared" si="2"/>
        <v>#DIV/0!</v>
      </c>
      <c r="R34" s="49"/>
      <c r="S34" s="55"/>
      <c r="T34" s="47">
        <f t="shared" si="8"/>
        <v>0</v>
      </c>
      <c r="U34" s="58" t="e">
        <f t="shared" si="3"/>
        <v>#DIV/0!</v>
      </c>
      <c r="V34" s="45" t="e">
        <f t="shared" si="4"/>
        <v>#DIV/0!</v>
      </c>
      <c r="W34" s="45">
        <f t="shared" si="5"/>
        <v>0</v>
      </c>
    </row>
    <row r="35" spans="1:23" ht="15">
      <c r="A35" s="43" t="s">
        <v>78</v>
      </c>
      <c r="B35" s="68" t="s">
        <v>79</v>
      </c>
      <c r="C35" s="45">
        <f>C24+C23+C20+C16+C15+C13+C11+C10+C9</f>
        <v>4717.2</v>
      </c>
      <c r="D35" s="53">
        <f>D24+D23+D20+D16+D15+D13+D11+D10+D9+D32</f>
        <v>5385</v>
      </c>
      <c r="E35" s="45">
        <f>E24+E23+E20+E16+E15+E13+E11+E10+E9</f>
        <v>6272.889999999999</v>
      </c>
      <c r="F35" s="45">
        <f>F24+F23+F20+F15+F13+F11+F10+F9+F16</f>
        <v>2524.5</v>
      </c>
      <c r="G35" s="53">
        <f>G24+G23+G20+G16+G15+G13+G11+G10+G9+G32</f>
        <v>6200.24556772</v>
      </c>
      <c r="H35" s="47" t="e">
        <f>#REF!/#REF!</f>
        <v>#REF!</v>
      </c>
      <c r="I35" s="48" t="e">
        <f>#REF!/E35-1</f>
        <v>#REF!</v>
      </c>
      <c r="J35" s="49">
        <v>9376.411527006</v>
      </c>
      <c r="K35" s="47">
        <f t="shared" si="6"/>
        <v>0.9900990099009901</v>
      </c>
      <c r="L35" s="48">
        <f t="shared" si="0"/>
        <v>0.4947514665498678</v>
      </c>
      <c r="M35" s="69">
        <f>M9+M10+M11+M12+M13+M14+M15+M16+M20+M23+M24</f>
        <v>0</v>
      </c>
      <c r="N35" s="51">
        <f t="shared" si="1"/>
        <v>-1</v>
      </c>
      <c r="O35" s="45"/>
      <c r="P35" s="47" t="e">
        <f t="shared" si="7"/>
        <v>#DIV/0!</v>
      </c>
      <c r="Q35" s="45">
        <f t="shared" si="2"/>
        <v>-1</v>
      </c>
      <c r="R35" s="49">
        <v>7404.833863458339</v>
      </c>
      <c r="S35" s="49">
        <f>S24+S23+S20+S16+S15+S13+S11+S10+S9</f>
        <v>6838.267888206053</v>
      </c>
      <c r="T35" s="47">
        <f t="shared" si="8"/>
        <v>0.9898867855913708</v>
      </c>
      <c r="U35" s="52">
        <f t="shared" si="3"/>
        <v>0.09013036865082169</v>
      </c>
      <c r="V35" s="45" t="e">
        <f t="shared" si="4"/>
        <v>#DIV/0!</v>
      </c>
      <c r="W35" s="45">
        <f t="shared" si="5"/>
        <v>-2538.1436387999465</v>
      </c>
    </row>
    <row r="36" spans="1:23" ht="24" customHeight="1">
      <c r="A36" s="43" t="s">
        <v>80</v>
      </c>
      <c r="B36" s="54" t="s">
        <v>81</v>
      </c>
      <c r="C36" s="45">
        <v>7.68</v>
      </c>
      <c r="D36" s="45">
        <v>7.4</v>
      </c>
      <c r="E36" s="45">
        <v>7.66</v>
      </c>
      <c r="F36" s="45">
        <v>3.5</v>
      </c>
      <c r="G36" s="45">
        <f>'[1]Т 2'!H73</f>
        <v>7.8</v>
      </c>
      <c r="H36" s="47"/>
      <c r="I36" s="48" t="e">
        <f>#REF!/E36-1</f>
        <v>#REF!</v>
      </c>
      <c r="J36" s="55">
        <v>7.2</v>
      </c>
      <c r="K36" s="47"/>
      <c r="L36" s="48">
        <f t="shared" si="0"/>
        <v>-0.06005221932114879</v>
      </c>
      <c r="M36" s="66"/>
      <c r="N36" s="51">
        <f t="shared" si="1"/>
        <v>-1</v>
      </c>
      <c r="O36" s="45"/>
      <c r="P36" s="47"/>
      <c r="Q36" s="45">
        <f t="shared" si="2"/>
        <v>-1</v>
      </c>
      <c r="R36" s="49">
        <v>7.8</v>
      </c>
      <c r="S36" s="70">
        <f>'[1]Т 2'!K71</f>
        <v>7.204</v>
      </c>
      <c r="T36" s="47"/>
      <c r="U36" s="52">
        <f t="shared" si="3"/>
        <v>-0.05953002610966063</v>
      </c>
      <c r="V36" s="45" t="e">
        <f t="shared" si="4"/>
        <v>#DIV/0!</v>
      </c>
      <c r="W36" s="45">
        <f t="shared" si="5"/>
        <v>0.0039999999999995595</v>
      </c>
    </row>
    <row r="37" spans="1:23" ht="15">
      <c r="A37" s="43" t="s">
        <v>82</v>
      </c>
      <c r="B37" s="54" t="s">
        <v>83</v>
      </c>
      <c r="C37" s="45">
        <f>C35/C36</f>
        <v>614.21875</v>
      </c>
      <c r="D37" s="53">
        <f>D35/D36</f>
        <v>727.7027027027027</v>
      </c>
      <c r="E37" s="46">
        <f>E35/E36</f>
        <v>818.9151436031331</v>
      </c>
      <c r="F37" s="45">
        <f>F35/F36</f>
        <v>721.2857142857143</v>
      </c>
      <c r="G37" s="45">
        <f>G35/G36</f>
        <v>794.9032779128205</v>
      </c>
      <c r="H37" s="47"/>
      <c r="I37" s="48" t="e">
        <f>#REF!/E37-1</f>
        <v>#REF!</v>
      </c>
      <c r="J37" s="49">
        <v>1302.2793787508333</v>
      </c>
      <c r="K37" s="47"/>
      <c r="L37" s="48">
        <f t="shared" si="0"/>
        <v>0.5902494769127762</v>
      </c>
      <c r="M37" s="71" t="e">
        <f>M35/M36</f>
        <v>#DIV/0!</v>
      </c>
      <c r="N37" s="57" t="e">
        <f t="shared" si="1"/>
        <v>#DIV/0!</v>
      </c>
      <c r="O37" s="45"/>
      <c r="P37" s="47"/>
      <c r="Q37" s="45">
        <f t="shared" si="2"/>
        <v>-1</v>
      </c>
      <c r="R37" s="49">
        <v>949.3376748023511</v>
      </c>
      <c r="S37" s="49">
        <f>S35/S36</f>
        <v>949.2320777631945</v>
      </c>
      <c r="T37" s="47"/>
      <c r="U37" s="52">
        <f t="shared" si="3"/>
        <v>0.1591336235237779</v>
      </c>
      <c r="V37" s="45" t="e">
        <f t="shared" si="4"/>
        <v>#DIV/0!</v>
      </c>
      <c r="W37" s="45">
        <f t="shared" si="5"/>
        <v>-353.0473009876388</v>
      </c>
    </row>
    <row r="38" spans="1:23" ht="15">
      <c r="A38" s="43" t="s">
        <v>84</v>
      </c>
      <c r="B38" s="54" t="s">
        <v>85</v>
      </c>
      <c r="C38" s="45">
        <v>26.7</v>
      </c>
      <c r="D38" s="45"/>
      <c r="E38" s="45">
        <v>63.39</v>
      </c>
      <c r="F38" s="45"/>
      <c r="G38" s="45"/>
      <c r="H38" s="47" t="e">
        <f>#REF!/#REF!</f>
        <v>#REF!</v>
      </c>
      <c r="I38" s="48" t="e">
        <f>#REF!/E38-1</f>
        <v>#REF!</v>
      </c>
      <c r="J38" s="64">
        <v>93.76411527005999</v>
      </c>
      <c r="K38" s="47">
        <f t="shared" si="6"/>
        <v>0.009900990099009901</v>
      </c>
      <c r="L38" s="48">
        <f t="shared" si="0"/>
        <v>0.47916256933364876</v>
      </c>
      <c r="M38" s="72"/>
      <c r="N38" s="51">
        <f t="shared" si="1"/>
        <v>-1</v>
      </c>
      <c r="O38" s="45"/>
      <c r="P38" s="47" t="e">
        <f t="shared" si="7"/>
        <v>#DIV/0!</v>
      </c>
      <c r="Q38" s="45">
        <f t="shared" si="2"/>
        <v>-1</v>
      </c>
      <c r="R38" s="49">
        <v>74.81630165109434</v>
      </c>
      <c r="S38" s="49">
        <f>S35/0.99*0.01+0.79</f>
        <v>69.86341301218236</v>
      </c>
      <c r="T38" s="47">
        <f t="shared" si="8"/>
        <v>0.010113214408629159</v>
      </c>
      <c r="U38" s="52">
        <f t="shared" si="3"/>
        <v>0.10212041350658407</v>
      </c>
      <c r="V38" s="45" t="e">
        <f t="shared" si="4"/>
        <v>#DIV/0!</v>
      </c>
      <c r="W38" s="45">
        <f t="shared" si="5"/>
        <v>-23.900702257877626</v>
      </c>
    </row>
    <row r="39" spans="1:23" ht="15">
      <c r="A39" s="43" t="s">
        <v>86</v>
      </c>
      <c r="B39" s="54" t="s">
        <v>87</v>
      </c>
      <c r="C39" s="52">
        <v>0.006</v>
      </c>
      <c r="D39" s="45"/>
      <c r="E39" s="52">
        <v>0.01</v>
      </c>
      <c r="F39" s="45"/>
      <c r="G39" s="45"/>
      <c r="H39" s="47"/>
      <c r="I39" s="48"/>
      <c r="J39" s="73">
        <v>0.01</v>
      </c>
      <c r="K39" s="47"/>
      <c r="L39" s="48"/>
      <c r="M39" s="51"/>
      <c r="N39" s="51"/>
      <c r="O39" s="45"/>
      <c r="P39" s="47"/>
      <c r="Q39" s="45">
        <f t="shared" si="2"/>
        <v>-1</v>
      </c>
      <c r="R39" s="73">
        <v>0.010103711039392891</v>
      </c>
      <c r="S39" s="74">
        <f>S38/S35</f>
        <v>0.01021653643208036</v>
      </c>
      <c r="T39" s="47"/>
      <c r="U39" s="52">
        <f t="shared" si="3"/>
        <v>0.021653643208035867</v>
      </c>
      <c r="V39" s="45" t="e">
        <f t="shared" si="4"/>
        <v>#DIV/0!</v>
      </c>
      <c r="W39" s="45">
        <f t="shared" si="5"/>
        <v>0.00021653643208035915</v>
      </c>
    </row>
    <row r="40" spans="1:23" ht="15">
      <c r="A40" s="43" t="s">
        <v>88</v>
      </c>
      <c r="B40" s="68" t="s">
        <v>89</v>
      </c>
      <c r="C40" s="45">
        <v>4743.9</v>
      </c>
      <c r="D40" s="45"/>
      <c r="E40" s="55">
        <v>6336.28</v>
      </c>
      <c r="F40" s="45"/>
      <c r="G40" s="45"/>
      <c r="H40" s="47" t="e">
        <f>#REF!/#REF!</f>
        <v>#REF!</v>
      </c>
      <c r="I40" s="48" t="e">
        <f>#REF!/E40-1</f>
        <v>#REF!</v>
      </c>
      <c r="J40" s="64">
        <v>9470.175642276059</v>
      </c>
      <c r="K40" s="47">
        <f>J40/J$40</f>
        <v>1</v>
      </c>
      <c r="L40" s="48">
        <f>J40/E40-1</f>
        <v>0.4945955106586293</v>
      </c>
      <c r="M40" s="75"/>
      <c r="N40" s="51">
        <f>M40/E40-1</f>
        <v>-1</v>
      </c>
      <c r="O40" s="45"/>
      <c r="P40" s="47" t="e">
        <f>O40/O$40</f>
        <v>#DIV/0!</v>
      </c>
      <c r="Q40" s="45">
        <f t="shared" si="2"/>
        <v>-1</v>
      </c>
      <c r="R40" s="49">
        <v>7479.650165109433</v>
      </c>
      <c r="S40" s="49">
        <f>S35+S38</f>
        <v>6908.131301218235</v>
      </c>
      <c r="T40" s="47">
        <f>S40/S$40</f>
        <v>1</v>
      </c>
      <c r="U40" s="52">
        <f t="shared" si="3"/>
        <v>0.09025032056951954</v>
      </c>
      <c r="V40" s="45" t="e">
        <f t="shared" si="4"/>
        <v>#DIV/0!</v>
      </c>
      <c r="W40" s="45">
        <f t="shared" si="5"/>
        <v>-2562.0443410578237</v>
      </c>
    </row>
    <row r="41" spans="1:23" ht="28.5" customHeight="1">
      <c r="A41" s="43" t="s">
        <v>90</v>
      </c>
      <c r="B41" s="54" t="s">
        <v>91</v>
      </c>
      <c r="C41" s="45">
        <v>617.7</v>
      </c>
      <c r="D41" s="45">
        <f>C41</f>
        <v>617.7</v>
      </c>
      <c r="E41" s="55">
        <v>827.19</v>
      </c>
      <c r="F41" s="45">
        <f>E41</f>
        <v>827.19</v>
      </c>
      <c r="G41" s="45">
        <f>F41</f>
        <v>827.19</v>
      </c>
      <c r="H41" s="47"/>
      <c r="I41" s="48" t="e">
        <f>#REF!/E41-1</f>
        <v>#REF!</v>
      </c>
      <c r="J41" s="49">
        <v>1315.3021725383414</v>
      </c>
      <c r="K41" s="47"/>
      <c r="L41" s="76">
        <f>J41/E41-1</f>
        <v>0.5900847115394787</v>
      </c>
      <c r="M41" s="72"/>
      <c r="N41" s="51">
        <f>M41/E41-1</f>
        <v>-1</v>
      </c>
      <c r="O41" s="45"/>
      <c r="P41" s="47"/>
      <c r="Q41" s="45">
        <f t="shared" si="2"/>
        <v>-1</v>
      </c>
      <c r="R41" s="49">
        <v>958.9295083473633</v>
      </c>
      <c r="S41" s="49">
        <f>S40/S36</f>
        <v>958.9299418681616</v>
      </c>
      <c r="T41" s="47"/>
      <c r="U41" s="73">
        <f t="shared" si="3"/>
        <v>0.1592620097778763</v>
      </c>
      <c r="V41" s="45" t="e">
        <f>S41/O41-1</f>
        <v>#DIV/0!</v>
      </c>
      <c r="W41" s="45">
        <f t="shared" si="5"/>
        <v>-356.3722306701799</v>
      </c>
    </row>
    <row r="42" spans="1:23" ht="14.25" hidden="1">
      <c r="A42" s="77"/>
      <c r="B42" s="78" t="s">
        <v>92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79">
        <f>M43+M44+M45</f>
        <v>0</v>
      </c>
      <c r="N42" s="80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4.25" hidden="1">
      <c r="A43" s="77"/>
      <c r="B43" s="78" t="s">
        <v>93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81">
        <f>M17</f>
        <v>0</v>
      </c>
      <c r="N43" s="66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4.25" hidden="1">
      <c r="A44" s="77"/>
      <c r="B44" s="82" t="s">
        <v>94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66"/>
      <c r="N44" s="66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0.75" customHeight="1">
      <c r="A45" s="77"/>
      <c r="B45" s="82" t="s">
        <v>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66"/>
      <c r="N45" s="66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2.75" customHeight="1" hidden="1">
      <c r="A46" s="83"/>
      <c r="B46" s="84" t="s">
        <v>96</v>
      </c>
      <c r="C46" s="85"/>
      <c r="D46" s="85"/>
      <c r="E46" s="85"/>
      <c r="F46" s="85"/>
      <c r="G46" s="85"/>
      <c r="H46" s="85"/>
      <c r="I46" s="85"/>
      <c r="J46" s="85"/>
      <c r="K46" s="86"/>
      <c r="L46" s="86"/>
      <c r="M46" s="86"/>
      <c r="N46" s="86"/>
      <c r="O46" s="86"/>
      <c r="P46" s="86"/>
      <c r="Q46" s="86"/>
      <c r="R46" s="86"/>
      <c r="S46" s="87">
        <f>958.93*S36</f>
        <v>6908.131719999999</v>
      </c>
      <c r="T46" s="86"/>
      <c r="U46" s="86"/>
      <c r="V46" s="86"/>
      <c r="W46" s="86"/>
    </row>
    <row r="47" spans="1:23" ht="11.25" customHeight="1" hidden="1">
      <c r="A47" s="83"/>
      <c r="B47" s="84" t="s">
        <v>97</v>
      </c>
      <c r="C47" s="85"/>
      <c r="D47" s="85"/>
      <c r="E47" s="85">
        <f>'[1]Т.8.2.'!E21</f>
        <v>4425</v>
      </c>
      <c r="F47" s="85"/>
      <c r="G47" s="85"/>
      <c r="H47" s="85"/>
      <c r="I47" s="85"/>
      <c r="J47" s="85"/>
      <c r="K47" s="86"/>
      <c r="L47" s="86"/>
      <c r="M47" s="86"/>
      <c r="N47" s="86"/>
      <c r="O47" s="86"/>
      <c r="P47" s="86"/>
      <c r="Q47" s="86"/>
      <c r="R47" s="86"/>
      <c r="S47" s="88">
        <f>'[1]Т.8.2.'!I21</f>
        <v>0</v>
      </c>
      <c r="T47" s="86"/>
      <c r="U47" s="86"/>
      <c r="V47" s="86"/>
      <c r="W47" s="86"/>
    </row>
    <row r="48" spans="1:23" ht="14.25" hidden="1">
      <c r="A48" s="83"/>
      <c r="B48" s="89"/>
      <c r="C48" s="90"/>
      <c r="D48" s="90"/>
      <c r="E48" s="90"/>
      <c r="F48" s="90"/>
      <c r="G48" s="90"/>
      <c r="H48" s="90"/>
      <c r="I48" s="90"/>
      <c r="J48" s="90"/>
      <c r="K48" s="91"/>
      <c r="L48" s="91"/>
      <c r="M48" s="91"/>
      <c r="N48" s="91"/>
      <c r="O48" s="91"/>
      <c r="P48" s="91"/>
      <c r="Q48" s="91"/>
      <c r="R48" s="91"/>
      <c r="S48" s="92">
        <f>S40-S46</f>
        <v>-0.0004187817639831337</v>
      </c>
      <c r="T48" s="91"/>
      <c r="U48" s="91"/>
      <c r="V48" s="91"/>
      <c r="W48" s="91"/>
    </row>
    <row r="49" spans="1:23" ht="14.25">
      <c r="A49" s="83"/>
      <c r="B49" s="89"/>
      <c r="C49" s="90"/>
      <c r="D49" s="90"/>
      <c r="E49" s="90"/>
      <c r="F49" s="90"/>
      <c r="G49" s="90"/>
      <c r="H49" s="90"/>
      <c r="I49" s="90"/>
      <c r="J49" s="90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10" ht="12.75">
      <c r="A50" s="83"/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2.75">
      <c r="A51" s="8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12.75">
      <c r="A52" s="94"/>
      <c r="B52" s="95"/>
      <c r="C52" s="93"/>
      <c r="D52" s="93"/>
      <c r="E52" s="93"/>
      <c r="F52" s="93"/>
      <c r="G52" s="93"/>
      <c r="H52" s="93"/>
      <c r="I52" s="93"/>
      <c r="J52" s="93"/>
    </row>
    <row r="53" spans="1:2" ht="12.75">
      <c r="A53" s="96"/>
      <c r="B53" s="97"/>
    </row>
    <row r="54" spans="1:2" ht="12.75">
      <c r="A54" s="96"/>
      <c r="B54" s="97"/>
    </row>
    <row r="55" spans="1:2" ht="12.75">
      <c r="A55" s="96"/>
      <c r="B55" s="97"/>
    </row>
    <row r="56" spans="1:2" ht="12.75">
      <c r="A56" s="96"/>
      <c r="B56" s="97"/>
    </row>
    <row r="57" spans="1:2" ht="12.75">
      <c r="A57" s="96"/>
      <c r="B57" s="97"/>
    </row>
    <row r="58" ht="12.75">
      <c r="B58" s="97"/>
    </row>
    <row r="59" ht="12.75">
      <c r="B59" s="97"/>
    </row>
    <row r="60" ht="12.75">
      <c r="B60" s="97"/>
    </row>
    <row r="61" ht="12.75">
      <c r="B61" s="97"/>
    </row>
    <row r="62" ht="12.75">
      <c r="B62" s="97"/>
    </row>
    <row r="63" ht="12.75">
      <c r="B63" s="97"/>
    </row>
    <row r="64" ht="12.75">
      <c r="B64" s="97"/>
    </row>
    <row r="65" ht="12.75">
      <c r="B65" s="97"/>
    </row>
    <row r="66" ht="12.75">
      <c r="B66" s="97"/>
    </row>
    <row r="67" ht="12.75">
      <c r="B67" s="97"/>
    </row>
    <row r="68" ht="12.75">
      <c r="B68" s="97"/>
    </row>
    <row r="69" ht="12.75">
      <c r="B69" s="97"/>
    </row>
    <row r="70" ht="12.75">
      <c r="B70" s="97"/>
    </row>
    <row r="71" ht="12.75">
      <c r="B71" s="97"/>
    </row>
    <row r="72" ht="12.75">
      <c r="B72" s="97"/>
    </row>
    <row r="73" ht="12.75">
      <c r="B73" s="97"/>
    </row>
    <row r="74" ht="12.75">
      <c r="B74" s="97"/>
    </row>
    <row r="75" ht="12.75">
      <c r="B75" s="97"/>
    </row>
    <row r="76" ht="12.75">
      <c r="B76" s="97"/>
    </row>
    <row r="77" ht="12.75">
      <c r="B77" s="97"/>
    </row>
    <row r="78" ht="12.75">
      <c r="B78" s="98"/>
    </row>
    <row r="79" ht="12.75">
      <c r="B79" s="98"/>
    </row>
    <row r="80" ht="12.75">
      <c r="B80" s="98"/>
    </row>
    <row r="81" ht="12.75">
      <c r="B81" s="98"/>
    </row>
    <row r="82" ht="12.75">
      <c r="B82" s="98"/>
    </row>
    <row r="83" ht="12.75">
      <c r="B83" s="98"/>
    </row>
    <row r="84" ht="12.75">
      <c r="B84" s="98"/>
    </row>
    <row r="85" ht="12.75">
      <c r="B85" s="98"/>
    </row>
    <row r="86" ht="12.75">
      <c r="B86" s="98"/>
    </row>
    <row r="87" ht="12.75">
      <c r="B87" s="98"/>
    </row>
  </sheetData>
  <mergeCells count="27">
    <mergeCell ref="W6:W7"/>
    <mergeCell ref="S6:S7"/>
    <mergeCell ref="T6:T7"/>
    <mergeCell ref="U6:U7"/>
    <mergeCell ref="V6:V7"/>
    <mergeCell ref="O6:O7"/>
    <mergeCell ref="P6:P7"/>
    <mergeCell ref="Q6:Q7"/>
    <mergeCell ref="R6:R7"/>
    <mergeCell ref="O5:W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W1"/>
    <mergeCell ref="A2:X2"/>
    <mergeCell ref="B3:T3"/>
    <mergeCell ref="U3:W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B8" sqref="B8"/>
    </sheetView>
  </sheetViews>
  <sheetFormatPr defaultColWidth="9.33203125" defaultRowHeight="12.75"/>
  <cols>
    <col min="1" max="1" width="4.16015625" style="99" customWidth="1"/>
    <col min="2" max="2" width="43.66015625" style="99" customWidth="1"/>
    <col min="3" max="3" width="12.16015625" style="99" hidden="1" customWidth="1"/>
    <col min="4" max="4" width="11.5" style="99" hidden="1" customWidth="1"/>
    <col min="5" max="5" width="10.33203125" style="99" hidden="1" customWidth="1"/>
    <col min="6" max="6" width="12.66015625" style="99" customWidth="1"/>
    <col min="7" max="7" width="10.16015625" style="99" hidden="1" customWidth="1"/>
    <col min="8" max="8" width="9.33203125" style="99" hidden="1" customWidth="1"/>
    <col min="9" max="9" width="11" style="99" customWidth="1"/>
    <col min="10" max="10" width="12" style="99" customWidth="1"/>
    <col min="11" max="11" width="11.66015625" style="99" customWidth="1"/>
    <col min="12" max="16384" width="9.33203125" style="99" customWidth="1"/>
  </cols>
  <sheetData>
    <row r="1" spans="8:11" ht="12.75">
      <c r="H1" s="100" t="s">
        <v>98</v>
      </c>
      <c r="I1" s="100"/>
      <c r="J1" s="100"/>
      <c r="K1" s="100"/>
    </row>
    <row r="2" spans="1:11" ht="33.75" customHeight="1">
      <c r="A2" s="101" t="s">
        <v>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8:11" ht="12.75" customHeight="1" thickBot="1">
      <c r="H3" s="102" t="s">
        <v>100</v>
      </c>
      <c r="I3" s="102"/>
      <c r="J3" s="102"/>
      <c r="K3" s="102"/>
    </row>
    <row r="4" spans="1:11" ht="35.25" customHeight="1" thickBot="1">
      <c r="A4" s="103" t="s">
        <v>101</v>
      </c>
      <c r="B4" s="104"/>
      <c r="C4" s="105" t="s">
        <v>9</v>
      </c>
      <c r="D4" s="106"/>
      <c r="E4" s="107"/>
      <c r="F4" s="108" t="s">
        <v>102</v>
      </c>
      <c r="G4" s="109"/>
      <c r="H4" s="109"/>
      <c r="I4" s="110" t="s">
        <v>103</v>
      </c>
      <c r="J4" s="110" t="s">
        <v>104</v>
      </c>
      <c r="K4" s="110" t="s">
        <v>105</v>
      </c>
    </row>
    <row r="5" spans="1:11" ht="78" customHeight="1" thickBot="1">
      <c r="A5" s="111"/>
      <c r="B5" s="112"/>
      <c r="C5" s="113" t="s">
        <v>106</v>
      </c>
      <c r="D5" s="113" t="s">
        <v>107</v>
      </c>
      <c r="E5" s="114" t="s">
        <v>108</v>
      </c>
      <c r="F5" s="115" t="s">
        <v>109</v>
      </c>
      <c r="G5" s="116" t="s">
        <v>27</v>
      </c>
      <c r="H5" s="117" t="s">
        <v>110</v>
      </c>
      <c r="I5" s="118"/>
      <c r="J5" s="118"/>
      <c r="K5" s="118"/>
    </row>
    <row r="6" spans="1:11" ht="1.5" customHeight="1">
      <c r="A6" s="119">
        <v>1</v>
      </c>
      <c r="B6" s="120">
        <v>2</v>
      </c>
      <c r="C6" s="120">
        <v>3</v>
      </c>
      <c r="D6" s="120">
        <v>4</v>
      </c>
      <c r="E6" s="121">
        <v>5</v>
      </c>
      <c r="F6" s="122">
        <v>6</v>
      </c>
      <c r="G6" s="123">
        <v>7</v>
      </c>
      <c r="H6" s="121">
        <v>8</v>
      </c>
      <c r="I6" s="122">
        <v>9</v>
      </c>
      <c r="J6" s="124"/>
      <c r="K6" s="125"/>
    </row>
    <row r="7" spans="1:11" ht="14.25" customHeight="1">
      <c r="A7" s="126" t="s">
        <v>29</v>
      </c>
      <c r="B7" s="127" t="s">
        <v>111</v>
      </c>
      <c r="C7" s="128"/>
      <c r="D7" s="128"/>
      <c r="E7" s="129"/>
      <c r="F7" s="130"/>
      <c r="G7" s="131"/>
      <c r="H7" s="132"/>
      <c r="I7" s="133"/>
      <c r="J7" s="134"/>
      <c r="K7" s="134"/>
    </row>
    <row r="8" spans="1:11" ht="12.75">
      <c r="A8" s="135"/>
      <c r="B8" s="136" t="s">
        <v>112</v>
      </c>
      <c r="C8" s="137"/>
      <c r="D8" s="137">
        <v>7.67</v>
      </c>
      <c r="E8" s="138"/>
      <c r="F8" s="139">
        <v>7.86</v>
      </c>
      <c r="G8" s="140">
        <v>3.64</v>
      </c>
      <c r="H8" s="138">
        <v>8.1</v>
      </c>
      <c r="I8" s="141">
        <v>8.1</v>
      </c>
      <c r="J8" s="142">
        <v>7.6</v>
      </c>
      <c r="K8" s="134">
        <f>K10</f>
        <v>7.584</v>
      </c>
    </row>
    <row r="9" spans="1:11" ht="10.5" customHeight="1">
      <c r="A9" s="135"/>
      <c r="B9" s="136" t="s">
        <v>113</v>
      </c>
      <c r="C9" s="137"/>
      <c r="D9" s="137"/>
      <c r="E9" s="138"/>
      <c r="F9" s="139"/>
      <c r="G9" s="140"/>
      <c r="H9" s="138"/>
      <c r="I9" s="141"/>
      <c r="J9" s="137"/>
      <c r="K9" s="134"/>
    </row>
    <row r="10" spans="1:11" ht="12.75">
      <c r="A10" s="135"/>
      <c r="B10" s="136" t="s">
        <v>114</v>
      </c>
      <c r="C10" s="128"/>
      <c r="D10" s="128">
        <f>D8</f>
        <v>7.67</v>
      </c>
      <c r="E10" s="129"/>
      <c r="F10" s="130">
        <v>7.86</v>
      </c>
      <c r="G10" s="131">
        <f>G8</f>
        <v>3.64</v>
      </c>
      <c r="H10" s="132">
        <f>H8</f>
        <v>8.1</v>
      </c>
      <c r="I10" s="133">
        <f>I8</f>
        <v>8.1</v>
      </c>
      <c r="J10" s="137">
        <v>7.6</v>
      </c>
      <c r="K10" s="134">
        <f>K27+K18</f>
        <v>7.584</v>
      </c>
    </row>
    <row r="11" spans="1:11" ht="12.75">
      <c r="A11" s="135"/>
      <c r="B11" s="136" t="s">
        <v>115</v>
      </c>
      <c r="C11" s="128"/>
      <c r="D11" s="128"/>
      <c r="E11" s="129"/>
      <c r="F11" s="130"/>
      <c r="G11" s="131"/>
      <c r="H11" s="132"/>
      <c r="I11" s="133"/>
      <c r="J11" s="142"/>
      <c r="K11" s="134"/>
    </row>
    <row r="12" spans="1:11" ht="12.75">
      <c r="A12" s="135"/>
      <c r="B12" s="136" t="s">
        <v>116</v>
      </c>
      <c r="C12" s="128"/>
      <c r="D12" s="128"/>
      <c r="E12" s="129"/>
      <c r="F12" s="130"/>
      <c r="G12" s="131"/>
      <c r="H12" s="132"/>
      <c r="I12" s="133"/>
      <c r="J12" s="142"/>
      <c r="K12" s="134"/>
    </row>
    <row r="13" spans="1:11" ht="14.25">
      <c r="A13" s="135"/>
      <c r="B13" s="136" t="s">
        <v>117</v>
      </c>
      <c r="C13" s="128"/>
      <c r="D13" s="128"/>
      <c r="E13" s="129"/>
      <c r="F13" s="130"/>
      <c r="G13" s="131"/>
      <c r="H13" s="132"/>
      <c r="I13" s="133"/>
      <c r="J13" s="142"/>
      <c r="K13" s="134"/>
    </row>
    <row r="14" spans="1:11" ht="0.75" customHeight="1">
      <c r="A14" s="135"/>
      <c r="B14" s="136" t="s">
        <v>118</v>
      </c>
      <c r="C14" s="128"/>
      <c r="D14" s="128"/>
      <c r="E14" s="129"/>
      <c r="F14" s="130"/>
      <c r="G14" s="131"/>
      <c r="H14" s="132"/>
      <c r="I14" s="133"/>
      <c r="J14" s="142"/>
      <c r="K14" s="134"/>
    </row>
    <row r="15" spans="1:11" ht="25.5" customHeight="1">
      <c r="A15" s="126" t="s">
        <v>31</v>
      </c>
      <c r="B15" s="127" t="s">
        <v>119</v>
      </c>
      <c r="C15" s="128"/>
      <c r="D15" s="128"/>
      <c r="E15" s="129"/>
      <c r="F15" s="130"/>
      <c r="G15" s="131"/>
      <c r="H15" s="132"/>
      <c r="I15" s="133"/>
      <c r="J15" s="142">
        <v>0.1</v>
      </c>
      <c r="K15" s="134">
        <v>0.1</v>
      </c>
    </row>
    <row r="16" spans="1:11" ht="12.75" customHeight="1">
      <c r="A16" s="135"/>
      <c r="B16" s="136" t="s">
        <v>112</v>
      </c>
      <c r="C16" s="137"/>
      <c r="D16" s="137"/>
      <c r="E16" s="138"/>
      <c r="F16" s="139"/>
      <c r="G16" s="140"/>
      <c r="H16" s="138"/>
      <c r="I16" s="141"/>
      <c r="J16" s="137"/>
      <c r="K16" s="134"/>
    </row>
    <row r="17" spans="1:11" ht="9.75" customHeight="1">
      <c r="A17" s="135"/>
      <c r="B17" s="136" t="s">
        <v>113</v>
      </c>
      <c r="C17" s="137"/>
      <c r="D17" s="137"/>
      <c r="E17" s="138"/>
      <c r="F17" s="139"/>
      <c r="G17" s="140"/>
      <c r="H17" s="138"/>
      <c r="I17" s="141"/>
      <c r="J17" s="137"/>
      <c r="K17" s="134"/>
    </row>
    <row r="18" spans="1:11" ht="14.25" customHeight="1">
      <c r="A18" s="135"/>
      <c r="B18" s="136" t="s">
        <v>114</v>
      </c>
      <c r="C18" s="128"/>
      <c r="D18" s="128"/>
      <c r="E18" s="129"/>
      <c r="F18" s="130"/>
      <c r="G18" s="131"/>
      <c r="H18" s="132"/>
      <c r="I18" s="133"/>
      <c r="J18" s="142">
        <f>J15</f>
        <v>0.1</v>
      </c>
      <c r="K18" s="134">
        <f>K15</f>
        <v>0.1</v>
      </c>
    </row>
    <row r="19" spans="1:11" ht="15" customHeight="1">
      <c r="A19" s="135"/>
      <c r="B19" s="136" t="s">
        <v>115</v>
      </c>
      <c r="C19" s="128"/>
      <c r="D19" s="128"/>
      <c r="E19" s="129"/>
      <c r="F19" s="130"/>
      <c r="G19" s="131"/>
      <c r="H19" s="132"/>
      <c r="I19" s="133"/>
      <c r="J19" s="134"/>
      <c r="K19" s="134"/>
    </row>
    <row r="20" spans="1:11" ht="12.75" customHeight="1">
      <c r="A20" s="135"/>
      <c r="B20" s="136" t="s">
        <v>116</v>
      </c>
      <c r="C20" s="128"/>
      <c r="D20" s="128"/>
      <c r="E20" s="129"/>
      <c r="F20" s="130"/>
      <c r="G20" s="131"/>
      <c r="H20" s="132"/>
      <c r="I20" s="133"/>
      <c r="J20" s="142"/>
      <c r="K20" s="134"/>
    </row>
    <row r="21" spans="1:11" ht="15" customHeight="1">
      <c r="A21" s="135"/>
      <c r="B21" s="136" t="s">
        <v>117</v>
      </c>
      <c r="C21" s="128"/>
      <c r="D21" s="128"/>
      <c r="E21" s="129"/>
      <c r="F21" s="130"/>
      <c r="G21" s="131"/>
      <c r="H21" s="132"/>
      <c r="I21" s="133"/>
      <c r="J21" s="142"/>
      <c r="K21" s="134"/>
    </row>
    <row r="22" spans="1:11" ht="13.5" customHeight="1" hidden="1">
      <c r="A22" s="135"/>
      <c r="B22" s="136" t="s">
        <v>118</v>
      </c>
      <c r="C22" s="128"/>
      <c r="D22" s="128"/>
      <c r="E22" s="129"/>
      <c r="F22" s="130"/>
      <c r="G22" s="131"/>
      <c r="H22" s="132"/>
      <c r="I22" s="133"/>
      <c r="J22" s="142"/>
      <c r="K22" s="134"/>
    </row>
    <row r="23" spans="1:11" ht="12.75">
      <c r="A23" s="143" t="s">
        <v>33</v>
      </c>
      <c r="B23" s="144" t="s">
        <v>120</v>
      </c>
      <c r="C23" s="145"/>
      <c r="D23" s="145"/>
      <c r="E23" s="146"/>
      <c r="F23" s="130"/>
      <c r="G23" s="131"/>
      <c r="H23" s="132"/>
      <c r="I23" s="133"/>
      <c r="J23" s="147">
        <f>J15/J8</f>
        <v>0.013157894736842106</v>
      </c>
      <c r="K23" s="148">
        <f>K18/K8</f>
        <v>0.01318565400843882</v>
      </c>
    </row>
    <row r="24" spans="1:11" ht="25.5">
      <c r="A24" s="126" t="s">
        <v>35</v>
      </c>
      <c r="B24" s="149" t="s">
        <v>121</v>
      </c>
      <c r="C24" s="145"/>
      <c r="D24" s="145"/>
      <c r="E24" s="146"/>
      <c r="F24" s="130"/>
      <c r="G24" s="131"/>
      <c r="H24" s="132"/>
      <c r="I24" s="133"/>
      <c r="J24" s="150"/>
      <c r="K24" s="134"/>
    </row>
    <row r="25" spans="1:11" ht="12.75">
      <c r="A25" s="151"/>
      <c r="B25" s="152" t="s">
        <v>122</v>
      </c>
      <c r="C25" s="153"/>
      <c r="D25" s="153">
        <f>D8</f>
        <v>7.67</v>
      </c>
      <c r="E25" s="154"/>
      <c r="F25" s="155">
        <f>F8-F15</f>
        <v>7.86</v>
      </c>
      <c r="G25" s="156">
        <f>G8</f>
        <v>3.64</v>
      </c>
      <c r="H25" s="154">
        <f>H8</f>
        <v>8.1</v>
      </c>
      <c r="I25" s="157">
        <f>I8</f>
        <v>8.1</v>
      </c>
      <c r="J25" s="142">
        <f>J8-J15</f>
        <v>7.5</v>
      </c>
      <c r="K25" s="134">
        <f>K27</f>
        <v>7.484</v>
      </c>
    </row>
    <row r="26" spans="1:11" ht="1.5" customHeight="1">
      <c r="A26" s="158"/>
      <c r="B26" s="159"/>
      <c r="C26" s="160"/>
      <c r="D26" s="160"/>
      <c r="E26" s="161"/>
      <c r="F26" s="162"/>
      <c r="G26" s="163"/>
      <c r="H26" s="161"/>
      <c r="I26" s="164"/>
      <c r="J26" s="165">
        <f>J25</f>
        <v>7.5</v>
      </c>
      <c r="K26" s="134"/>
    </row>
    <row r="27" spans="1:11" ht="12.75">
      <c r="A27" s="135"/>
      <c r="B27" s="136" t="s">
        <v>114</v>
      </c>
      <c r="C27" s="145"/>
      <c r="D27" s="145" t="s">
        <v>123</v>
      </c>
      <c r="E27" s="146"/>
      <c r="F27" s="130">
        <f>F25</f>
        <v>7.86</v>
      </c>
      <c r="G27" s="131">
        <v>3.64</v>
      </c>
      <c r="H27" s="132">
        <f>H8</f>
        <v>8.1</v>
      </c>
      <c r="I27" s="133">
        <f>I8</f>
        <v>8.1</v>
      </c>
      <c r="J27" s="165"/>
      <c r="K27" s="134">
        <f>K73+K54</f>
        <v>7.484</v>
      </c>
    </row>
    <row r="28" spans="1:11" ht="12.75">
      <c r="A28" s="135"/>
      <c r="B28" s="136" t="s">
        <v>115</v>
      </c>
      <c r="C28" s="145"/>
      <c r="D28" s="145"/>
      <c r="E28" s="146"/>
      <c r="F28" s="130"/>
      <c r="G28" s="131"/>
      <c r="H28" s="132"/>
      <c r="I28" s="133"/>
      <c r="J28" s="142"/>
      <c r="K28" s="134"/>
    </row>
    <row r="29" spans="1:11" ht="12.75">
      <c r="A29" s="135"/>
      <c r="B29" s="136" t="s">
        <v>116</v>
      </c>
      <c r="C29" s="145"/>
      <c r="D29" s="145"/>
      <c r="E29" s="146"/>
      <c r="F29" s="130"/>
      <c r="G29" s="131"/>
      <c r="H29" s="132"/>
      <c r="I29" s="133"/>
      <c r="J29" s="142"/>
      <c r="K29" s="134"/>
    </row>
    <row r="30" spans="1:11" ht="14.25">
      <c r="A30" s="135"/>
      <c r="B30" s="136" t="s">
        <v>117</v>
      </c>
      <c r="C30" s="145"/>
      <c r="D30" s="145"/>
      <c r="E30" s="146"/>
      <c r="F30" s="130"/>
      <c r="G30" s="131"/>
      <c r="H30" s="132"/>
      <c r="I30" s="133"/>
      <c r="J30" s="142"/>
      <c r="K30" s="134"/>
    </row>
    <row r="31" spans="1:11" ht="12.75" hidden="1">
      <c r="A31" s="135"/>
      <c r="B31" s="136" t="s">
        <v>118</v>
      </c>
      <c r="C31" s="145"/>
      <c r="D31" s="145"/>
      <c r="E31" s="146"/>
      <c r="F31" s="130"/>
      <c r="G31" s="131"/>
      <c r="H31" s="132"/>
      <c r="I31" s="133"/>
      <c r="J31" s="142"/>
      <c r="K31" s="134"/>
    </row>
    <row r="32" spans="1:11" ht="12.75">
      <c r="A32" s="126" t="s">
        <v>37</v>
      </c>
      <c r="B32" s="166" t="s">
        <v>124</v>
      </c>
      <c r="C32" s="145"/>
      <c r="D32" s="145"/>
      <c r="E32" s="146"/>
      <c r="F32" s="130"/>
      <c r="G32" s="131"/>
      <c r="H32" s="132"/>
      <c r="I32" s="133"/>
      <c r="J32" s="142"/>
      <c r="K32" s="134"/>
    </row>
    <row r="33" spans="1:11" ht="12.75" customHeight="1">
      <c r="A33" s="135"/>
      <c r="B33" s="136" t="s">
        <v>112</v>
      </c>
      <c r="C33" s="137"/>
      <c r="D33" s="137"/>
      <c r="E33" s="138"/>
      <c r="F33" s="139"/>
      <c r="G33" s="140"/>
      <c r="H33" s="138"/>
      <c r="I33" s="141"/>
      <c r="J33" s="142"/>
      <c r="K33" s="134"/>
    </row>
    <row r="34" spans="1:11" ht="9.75" customHeight="1">
      <c r="A34" s="135"/>
      <c r="B34" s="136" t="s">
        <v>113</v>
      </c>
      <c r="C34" s="137"/>
      <c r="D34" s="137"/>
      <c r="E34" s="138"/>
      <c r="F34" s="139"/>
      <c r="G34" s="140"/>
      <c r="H34" s="138"/>
      <c r="I34" s="141"/>
      <c r="J34" s="137"/>
      <c r="K34" s="134"/>
    </row>
    <row r="35" spans="1:11" ht="12.75">
      <c r="A35" s="135"/>
      <c r="B35" s="136" t="s">
        <v>114</v>
      </c>
      <c r="C35" s="145"/>
      <c r="D35" s="145"/>
      <c r="E35" s="146"/>
      <c r="F35" s="130"/>
      <c r="G35" s="131"/>
      <c r="H35" s="132"/>
      <c r="I35" s="133"/>
      <c r="J35" s="137"/>
      <c r="K35" s="134"/>
    </row>
    <row r="36" spans="1:11" ht="12.75">
      <c r="A36" s="135"/>
      <c r="B36" s="136" t="s">
        <v>115</v>
      </c>
      <c r="C36" s="145"/>
      <c r="D36" s="145"/>
      <c r="E36" s="146"/>
      <c r="F36" s="130"/>
      <c r="G36" s="131"/>
      <c r="H36" s="132"/>
      <c r="I36" s="133"/>
      <c r="J36" s="142"/>
      <c r="K36" s="134"/>
    </row>
    <row r="37" spans="1:11" ht="12.75">
      <c r="A37" s="135"/>
      <c r="B37" s="136" t="s">
        <v>116</v>
      </c>
      <c r="C37" s="145"/>
      <c r="D37" s="145"/>
      <c r="E37" s="146"/>
      <c r="F37" s="130"/>
      <c r="G37" s="131"/>
      <c r="H37" s="132"/>
      <c r="I37" s="133"/>
      <c r="J37" s="142"/>
      <c r="K37" s="134"/>
    </row>
    <row r="38" spans="1:11" ht="14.25">
      <c r="A38" s="135"/>
      <c r="B38" s="136" t="s">
        <v>117</v>
      </c>
      <c r="C38" s="145"/>
      <c r="D38" s="145"/>
      <c r="E38" s="146"/>
      <c r="F38" s="130"/>
      <c r="G38" s="131"/>
      <c r="H38" s="132"/>
      <c r="I38" s="133"/>
      <c r="J38" s="142"/>
      <c r="K38" s="134"/>
    </row>
    <row r="39" spans="1:11" ht="0.75" customHeight="1" hidden="1">
      <c r="A39" s="135"/>
      <c r="B39" s="136" t="s">
        <v>118</v>
      </c>
      <c r="C39" s="145"/>
      <c r="D39" s="145"/>
      <c r="E39" s="146"/>
      <c r="F39" s="130"/>
      <c r="G39" s="131"/>
      <c r="H39" s="132"/>
      <c r="I39" s="133"/>
      <c r="J39" s="142"/>
      <c r="K39" s="134"/>
    </row>
    <row r="40" spans="1:11" ht="12.75">
      <c r="A40" s="135"/>
      <c r="B40" s="167" t="s">
        <v>113</v>
      </c>
      <c r="C40" s="145"/>
      <c r="D40" s="145"/>
      <c r="E40" s="146"/>
      <c r="F40" s="130"/>
      <c r="G40" s="131"/>
      <c r="H40" s="132"/>
      <c r="I40" s="133"/>
      <c r="J40" s="142"/>
      <c r="K40" s="134"/>
    </row>
    <row r="41" spans="1:11" ht="12.75">
      <c r="A41" s="135"/>
      <c r="B41" s="167" t="s">
        <v>125</v>
      </c>
      <c r="C41" s="145"/>
      <c r="D41" s="145"/>
      <c r="E41" s="146"/>
      <c r="F41" s="130"/>
      <c r="G41" s="131"/>
      <c r="H41" s="132"/>
      <c r="I41" s="133"/>
      <c r="J41" s="142"/>
      <c r="K41" s="134"/>
    </row>
    <row r="42" spans="1:11" ht="12.75">
      <c r="A42" s="135"/>
      <c r="B42" s="167" t="s">
        <v>126</v>
      </c>
      <c r="C42" s="145"/>
      <c r="D42" s="145"/>
      <c r="E42" s="146"/>
      <c r="F42" s="130"/>
      <c r="G42" s="131"/>
      <c r="H42" s="132"/>
      <c r="I42" s="133"/>
      <c r="J42" s="142"/>
      <c r="K42" s="134"/>
    </row>
    <row r="43" spans="1:11" ht="25.5">
      <c r="A43" s="126" t="s">
        <v>39</v>
      </c>
      <c r="B43" s="149" t="s">
        <v>127</v>
      </c>
      <c r="C43" s="168"/>
      <c r="D43" s="168"/>
      <c r="E43" s="169"/>
      <c r="F43" s="130"/>
      <c r="G43" s="131"/>
      <c r="H43" s="132"/>
      <c r="I43" s="133"/>
      <c r="J43" s="142"/>
      <c r="K43" s="134"/>
    </row>
    <row r="44" spans="1:11" ht="12.75">
      <c r="A44" s="135"/>
      <c r="B44" s="136" t="s">
        <v>112</v>
      </c>
      <c r="C44" s="137"/>
      <c r="D44" s="137">
        <f>D25</f>
        <v>7.67</v>
      </c>
      <c r="E44" s="138"/>
      <c r="F44" s="139">
        <f>F25</f>
        <v>7.86</v>
      </c>
      <c r="G44" s="140">
        <f>G25</f>
        <v>3.64</v>
      </c>
      <c r="H44" s="138">
        <f>H25</f>
        <v>8.1</v>
      </c>
      <c r="I44" s="141">
        <f>I25</f>
        <v>8.1</v>
      </c>
      <c r="J44" s="142">
        <f>J25</f>
        <v>7.5</v>
      </c>
      <c r="K44" s="134">
        <f>K71+K52</f>
        <v>7.484</v>
      </c>
    </row>
    <row r="45" spans="1:11" ht="10.5" customHeight="1">
      <c r="A45" s="135"/>
      <c r="B45" s="136" t="s">
        <v>113</v>
      </c>
      <c r="C45" s="137"/>
      <c r="D45" s="137"/>
      <c r="E45" s="138"/>
      <c r="F45" s="139"/>
      <c r="G45" s="140"/>
      <c r="H45" s="138"/>
      <c r="I45" s="141"/>
      <c r="J45" s="137"/>
      <c r="K45" s="134"/>
    </row>
    <row r="46" spans="1:11" ht="12.75">
      <c r="A46" s="126"/>
      <c r="B46" s="136" t="s">
        <v>114</v>
      </c>
      <c r="C46" s="168"/>
      <c r="D46" s="168" t="s">
        <v>123</v>
      </c>
      <c r="E46" s="169"/>
      <c r="F46" s="130">
        <f>F27</f>
        <v>7.86</v>
      </c>
      <c r="G46" s="131">
        <v>3.64</v>
      </c>
      <c r="H46" s="132">
        <f>H44</f>
        <v>8.1</v>
      </c>
      <c r="I46" s="133">
        <f>I44</f>
        <v>8.1</v>
      </c>
      <c r="J46" s="170">
        <f>J54+J73</f>
        <v>7.5</v>
      </c>
      <c r="K46" s="134">
        <f>K54+K73</f>
        <v>7.484</v>
      </c>
    </row>
    <row r="47" spans="1:11" ht="12.75">
      <c r="A47" s="126"/>
      <c r="B47" s="136" t="s">
        <v>115</v>
      </c>
      <c r="C47" s="168"/>
      <c r="D47" s="168"/>
      <c r="E47" s="169"/>
      <c r="F47" s="130"/>
      <c r="G47" s="131"/>
      <c r="H47" s="132"/>
      <c r="I47" s="133"/>
      <c r="J47" s="142"/>
      <c r="K47" s="134"/>
    </row>
    <row r="48" spans="1:11" ht="12.75">
      <c r="A48" s="126"/>
      <c r="B48" s="136" t="s">
        <v>116</v>
      </c>
      <c r="C48" s="168"/>
      <c r="D48" s="168"/>
      <c r="E48" s="169"/>
      <c r="F48" s="130"/>
      <c r="G48" s="131"/>
      <c r="H48" s="132"/>
      <c r="I48" s="133"/>
      <c r="J48" s="142"/>
      <c r="K48" s="134"/>
    </row>
    <row r="49" spans="1:11" ht="14.25">
      <c r="A49" s="126"/>
      <c r="B49" s="136" t="s">
        <v>117</v>
      </c>
      <c r="C49" s="168"/>
      <c r="D49" s="168"/>
      <c r="E49" s="169"/>
      <c r="F49" s="130"/>
      <c r="G49" s="131"/>
      <c r="H49" s="132"/>
      <c r="I49" s="133"/>
      <c r="J49" s="142"/>
      <c r="K49" s="134"/>
    </row>
    <row r="50" spans="1:11" ht="12.75" hidden="1">
      <c r="A50" s="126"/>
      <c r="B50" s="136" t="s">
        <v>118</v>
      </c>
      <c r="C50" s="168"/>
      <c r="D50" s="168"/>
      <c r="E50" s="169"/>
      <c r="F50" s="130"/>
      <c r="G50" s="131"/>
      <c r="H50" s="132"/>
      <c r="I50" s="133"/>
      <c r="J50" s="142"/>
      <c r="K50" s="134"/>
    </row>
    <row r="51" spans="1:11" ht="17.25" customHeight="1">
      <c r="A51" s="126" t="s">
        <v>41</v>
      </c>
      <c r="B51" s="127" t="s">
        <v>128</v>
      </c>
      <c r="C51" s="128"/>
      <c r="D51" s="128"/>
      <c r="E51" s="129"/>
      <c r="F51" s="130"/>
      <c r="G51" s="131"/>
      <c r="H51" s="132"/>
      <c r="I51" s="133"/>
      <c r="J51" s="142"/>
      <c r="K51" s="134"/>
    </row>
    <row r="52" spans="1:11" ht="12.75">
      <c r="A52" s="135"/>
      <c r="B52" s="136" t="s">
        <v>112</v>
      </c>
      <c r="C52" s="137"/>
      <c r="D52" s="137">
        <v>0.27</v>
      </c>
      <c r="E52" s="138"/>
      <c r="F52" s="139">
        <v>0.2</v>
      </c>
      <c r="G52" s="140">
        <v>0.14</v>
      </c>
      <c r="H52" s="138">
        <v>0.3</v>
      </c>
      <c r="I52" s="141">
        <v>0.3</v>
      </c>
      <c r="J52" s="142">
        <v>0.296</v>
      </c>
      <c r="K52" s="134">
        <f>K54</f>
        <v>0.28</v>
      </c>
    </row>
    <row r="53" spans="1:11" ht="11.25" customHeight="1">
      <c r="A53" s="135"/>
      <c r="B53" s="136" t="s">
        <v>113</v>
      </c>
      <c r="C53" s="137"/>
      <c r="D53" s="137"/>
      <c r="E53" s="138"/>
      <c r="F53" s="139"/>
      <c r="G53" s="140"/>
      <c r="H53" s="138"/>
      <c r="I53" s="141"/>
      <c r="J53" s="137"/>
      <c r="K53" s="134"/>
    </row>
    <row r="54" spans="1:11" ht="12.75">
      <c r="A54" s="135"/>
      <c r="B54" s="136" t="s">
        <v>114</v>
      </c>
      <c r="C54" s="128"/>
      <c r="D54" s="128">
        <f>D52</f>
        <v>0.27</v>
      </c>
      <c r="E54" s="129"/>
      <c r="F54" s="130">
        <v>0.2</v>
      </c>
      <c r="G54" s="131">
        <v>0.14</v>
      </c>
      <c r="H54" s="132">
        <f>H52</f>
        <v>0.3</v>
      </c>
      <c r="I54" s="133">
        <f>I52</f>
        <v>0.3</v>
      </c>
      <c r="J54" s="137">
        <f>J52</f>
        <v>0.296</v>
      </c>
      <c r="K54" s="134">
        <v>0.28</v>
      </c>
    </row>
    <row r="55" spans="1:11" ht="12.75">
      <c r="A55" s="135"/>
      <c r="B55" s="136" t="s">
        <v>115</v>
      </c>
      <c r="C55" s="128"/>
      <c r="D55" s="128"/>
      <c r="E55" s="129"/>
      <c r="F55" s="130"/>
      <c r="G55" s="131"/>
      <c r="H55" s="132"/>
      <c r="I55" s="133"/>
      <c r="J55" s="142"/>
      <c r="K55" s="134"/>
    </row>
    <row r="56" spans="1:11" ht="12.75">
      <c r="A56" s="135"/>
      <c r="B56" s="136" t="s">
        <v>116</v>
      </c>
      <c r="C56" s="128"/>
      <c r="D56" s="128"/>
      <c r="E56" s="129"/>
      <c r="F56" s="130"/>
      <c r="G56" s="131"/>
      <c r="H56" s="132"/>
      <c r="I56" s="133"/>
      <c r="J56" s="142"/>
      <c r="K56" s="134"/>
    </row>
    <row r="57" spans="1:11" ht="13.5" customHeight="1">
      <c r="A57" s="135"/>
      <c r="B57" s="136" t="s">
        <v>117</v>
      </c>
      <c r="C57" s="128"/>
      <c r="D57" s="128"/>
      <c r="E57" s="129"/>
      <c r="F57" s="130"/>
      <c r="G57" s="131"/>
      <c r="H57" s="132"/>
      <c r="I57" s="133"/>
      <c r="J57" s="142"/>
      <c r="K57" s="134"/>
    </row>
    <row r="58" spans="1:11" ht="12.75" hidden="1">
      <c r="A58" s="135"/>
      <c r="B58" s="136" t="s">
        <v>118</v>
      </c>
      <c r="C58" s="128"/>
      <c r="D58" s="128"/>
      <c r="E58" s="129"/>
      <c r="F58" s="130"/>
      <c r="G58" s="131"/>
      <c r="H58" s="132"/>
      <c r="I58" s="133"/>
      <c r="J58" s="142"/>
      <c r="K58" s="134"/>
    </row>
    <row r="59" spans="1:11" ht="12.75">
      <c r="A59" s="135"/>
      <c r="B59" s="171" t="s">
        <v>113</v>
      </c>
      <c r="C59" s="142"/>
      <c r="D59" s="142"/>
      <c r="E59" s="132"/>
      <c r="F59" s="130"/>
      <c r="G59" s="131"/>
      <c r="H59" s="132"/>
      <c r="I59" s="133"/>
      <c r="J59" s="142"/>
      <c r="K59" s="134"/>
    </row>
    <row r="60" spans="1:11" ht="11.25" customHeight="1">
      <c r="A60" s="135" t="s">
        <v>129</v>
      </c>
      <c r="B60" s="167" t="s">
        <v>130</v>
      </c>
      <c r="C60" s="172"/>
      <c r="D60" s="172"/>
      <c r="E60" s="173"/>
      <c r="F60" s="130"/>
      <c r="G60" s="131"/>
      <c r="H60" s="132"/>
      <c r="I60" s="133"/>
      <c r="J60" s="142"/>
      <c r="K60" s="134"/>
    </row>
    <row r="61" spans="1:11" ht="14.25" customHeight="1">
      <c r="A61" s="135" t="s">
        <v>131</v>
      </c>
      <c r="B61" s="167" t="s">
        <v>132</v>
      </c>
      <c r="C61" s="172"/>
      <c r="D61" s="172"/>
      <c r="E61" s="173"/>
      <c r="F61" s="130"/>
      <c r="G61" s="131"/>
      <c r="H61" s="132"/>
      <c r="I61" s="133"/>
      <c r="J61" s="142"/>
      <c r="K61" s="134"/>
    </row>
    <row r="62" spans="1:11" ht="13.5" customHeight="1">
      <c r="A62" s="174" t="s">
        <v>43</v>
      </c>
      <c r="B62" s="175" t="s">
        <v>133</v>
      </c>
      <c r="C62" s="176"/>
      <c r="D62" s="176"/>
      <c r="E62" s="177"/>
      <c r="F62" s="178"/>
      <c r="G62" s="179"/>
      <c r="H62" s="180"/>
      <c r="I62" s="181"/>
      <c r="J62" s="142"/>
      <c r="K62" s="134"/>
    </row>
    <row r="63" spans="1:11" ht="12.75">
      <c r="A63" s="151"/>
      <c r="B63" s="152" t="s">
        <v>122</v>
      </c>
      <c r="C63" s="153"/>
      <c r="D63" s="182">
        <f>D52/D44</f>
        <v>0.03520208604954368</v>
      </c>
      <c r="E63" s="154"/>
      <c r="F63" s="183">
        <f aca="true" t="shared" si="0" ref="F63:K63">F52/F44</f>
        <v>0.025445292620865142</v>
      </c>
      <c r="G63" s="183">
        <f t="shared" si="0"/>
        <v>0.038461538461538464</v>
      </c>
      <c r="H63" s="183">
        <f t="shared" si="0"/>
        <v>0.037037037037037035</v>
      </c>
      <c r="I63" s="184">
        <f t="shared" si="0"/>
        <v>0.037037037037037035</v>
      </c>
      <c r="J63" s="185" t="s">
        <v>134</v>
      </c>
      <c r="K63" s="148">
        <f t="shared" si="0"/>
        <v>0.03741314804917157</v>
      </c>
    </row>
    <row r="64" spans="1:11" ht="1.5" customHeight="1">
      <c r="A64" s="158"/>
      <c r="B64" s="159"/>
      <c r="C64" s="160"/>
      <c r="D64" s="186"/>
      <c r="E64" s="161"/>
      <c r="F64" s="187"/>
      <c r="G64" s="187"/>
      <c r="H64" s="187"/>
      <c r="I64" s="188"/>
      <c r="J64" s="189">
        <f>J54/J46</f>
        <v>0.039466666666666664</v>
      </c>
      <c r="K64" s="134"/>
    </row>
    <row r="65" spans="1:11" ht="12.75">
      <c r="A65" s="190"/>
      <c r="B65" s="191" t="s">
        <v>114</v>
      </c>
      <c r="C65" s="192"/>
      <c r="D65" s="192" t="s">
        <v>135</v>
      </c>
      <c r="E65" s="193"/>
      <c r="F65" s="194">
        <f aca="true" t="shared" si="1" ref="F65:K65">F63</f>
        <v>0.025445292620865142</v>
      </c>
      <c r="G65" s="194">
        <f t="shared" si="1"/>
        <v>0.038461538461538464</v>
      </c>
      <c r="H65" s="194">
        <f t="shared" si="1"/>
        <v>0.037037037037037035</v>
      </c>
      <c r="I65" s="195">
        <f t="shared" si="1"/>
        <v>0.037037037037037035</v>
      </c>
      <c r="J65" s="189"/>
      <c r="K65" s="148">
        <f t="shared" si="1"/>
        <v>0.03741314804917157</v>
      </c>
    </row>
    <row r="66" spans="1:11" ht="12.75">
      <c r="A66" s="135"/>
      <c r="B66" s="136" t="s">
        <v>115</v>
      </c>
      <c r="C66" s="170"/>
      <c r="D66" s="170"/>
      <c r="E66" s="196"/>
      <c r="F66" s="130"/>
      <c r="G66" s="131"/>
      <c r="H66" s="132"/>
      <c r="I66" s="133"/>
      <c r="J66" s="142"/>
      <c r="K66" s="134"/>
    </row>
    <row r="67" spans="1:11" ht="12.75">
      <c r="A67" s="135"/>
      <c r="B67" s="136" t="s">
        <v>116</v>
      </c>
      <c r="C67" s="170"/>
      <c r="D67" s="170"/>
      <c r="E67" s="196"/>
      <c r="F67" s="130"/>
      <c r="G67" s="131"/>
      <c r="H67" s="132"/>
      <c r="I67" s="133"/>
      <c r="J67" s="142"/>
      <c r="K67" s="134"/>
    </row>
    <row r="68" spans="1:11" ht="14.25">
      <c r="A68" s="135"/>
      <c r="B68" s="136" t="s">
        <v>117</v>
      </c>
      <c r="C68" s="170"/>
      <c r="D68" s="170"/>
      <c r="E68" s="196"/>
      <c r="F68" s="130"/>
      <c r="G68" s="131"/>
      <c r="H68" s="132"/>
      <c r="I68" s="133"/>
      <c r="J68" s="142"/>
      <c r="K68" s="134"/>
    </row>
    <row r="69" spans="1:11" ht="12.75" hidden="1">
      <c r="A69" s="135"/>
      <c r="B69" s="136" t="s">
        <v>118</v>
      </c>
      <c r="C69" s="170"/>
      <c r="D69" s="170"/>
      <c r="E69" s="196"/>
      <c r="F69" s="130"/>
      <c r="G69" s="131"/>
      <c r="H69" s="132"/>
      <c r="I69" s="133"/>
      <c r="J69" s="142"/>
      <c r="K69" s="134"/>
    </row>
    <row r="70" spans="1:11" ht="24.75" customHeight="1">
      <c r="A70" s="126" t="s">
        <v>51</v>
      </c>
      <c r="B70" s="149" t="s">
        <v>136</v>
      </c>
      <c r="C70" s="170"/>
      <c r="D70" s="170"/>
      <c r="E70" s="196"/>
      <c r="F70" s="130"/>
      <c r="G70" s="131"/>
      <c r="H70" s="132"/>
      <c r="I70" s="133"/>
      <c r="J70" s="142"/>
      <c r="K70" s="134"/>
    </row>
    <row r="71" spans="1:11" ht="12.75">
      <c r="A71" s="197"/>
      <c r="B71" s="136" t="s">
        <v>137</v>
      </c>
      <c r="C71" s="142"/>
      <c r="D71" s="142">
        <v>7.4</v>
      </c>
      <c r="E71" s="132"/>
      <c r="F71" s="130">
        <f>F44-F52</f>
        <v>7.66</v>
      </c>
      <c r="G71" s="131">
        <v>3.5</v>
      </c>
      <c r="H71" s="132">
        <f>H8-H52</f>
        <v>7.8</v>
      </c>
      <c r="I71" s="198">
        <f>I8-I52</f>
        <v>7.8</v>
      </c>
      <c r="J71" s="145" t="s">
        <v>138</v>
      </c>
      <c r="K71" s="199">
        <f>'[1]Т2.1'!N7</f>
        <v>7.204</v>
      </c>
    </row>
    <row r="72" spans="1:11" ht="11.25" customHeight="1">
      <c r="A72" s="197"/>
      <c r="B72" s="136" t="s">
        <v>113</v>
      </c>
      <c r="C72" s="142"/>
      <c r="D72" s="142"/>
      <c r="E72" s="132"/>
      <c r="F72" s="130"/>
      <c r="G72" s="131"/>
      <c r="H72" s="132"/>
      <c r="I72" s="198"/>
      <c r="J72" s="142"/>
      <c r="K72" s="199"/>
    </row>
    <row r="73" spans="1:11" ht="12.75">
      <c r="A73" s="197"/>
      <c r="B73" s="136" t="s">
        <v>114</v>
      </c>
      <c r="C73" s="142"/>
      <c r="D73" s="142">
        <f>D71</f>
        <v>7.4</v>
      </c>
      <c r="E73" s="132"/>
      <c r="F73" s="130">
        <f aca="true" t="shared" si="2" ref="F73:K73">F71</f>
        <v>7.66</v>
      </c>
      <c r="G73" s="131">
        <f t="shared" si="2"/>
        <v>3.5</v>
      </c>
      <c r="H73" s="132">
        <f t="shared" si="2"/>
        <v>7.8</v>
      </c>
      <c r="I73" s="198">
        <f t="shared" si="2"/>
        <v>7.8</v>
      </c>
      <c r="J73" s="145" t="str">
        <f t="shared" si="2"/>
        <v>7,204</v>
      </c>
      <c r="K73" s="199">
        <f t="shared" si="2"/>
        <v>7.204</v>
      </c>
    </row>
    <row r="74" spans="1:11" ht="12.75">
      <c r="A74" s="197"/>
      <c r="B74" s="136" t="s">
        <v>115</v>
      </c>
      <c r="C74" s="142"/>
      <c r="D74" s="142"/>
      <c r="E74" s="132"/>
      <c r="F74" s="130"/>
      <c r="G74" s="131"/>
      <c r="H74" s="132"/>
      <c r="I74" s="133"/>
      <c r="J74" s="145"/>
      <c r="K74" s="134"/>
    </row>
    <row r="75" spans="1:11" ht="12.75">
      <c r="A75" s="197"/>
      <c r="B75" s="136" t="s">
        <v>116</v>
      </c>
      <c r="C75" s="142"/>
      <c r="D75" s="142"/>
      <c r="E75" s="132"/>
      <c r="F75" s="130"/>
      <c r="G75" s="131"/>
      <c r="H75" s="132"/>
      <c r="I75" s="133"/>
      <c r="J75" s="142"/>
      <c r="K75" s="134"/>
    </row>
    <row r="76" spans="1:11" ht="13.5" customHeight="1" thickBot="1">
      <c r="A76" s="200"/>
      <c r="B76" s="136" t="s">
        <v>117</v>
      </c>
      <c r="C76" s="201"/>
      <c r="D76" s="201"/>
      <c r="E76" s="202"/>
      <c r="F76" s="203"/>
      <c r="G76" s="204"/>
      <c r="H76" s="202"/>
      <c r="I76" s="205"/>
      <c r="J76" s="142"/>
      <c r="K76" s="134"/>
    </row>
    <row r="77" spans="1:10" ht="12.75" hidden="1">
      <c r="A77" s="206"/>
      <c r="B77" s="207" t="s">
        <v>118</v>
      </c>
      <c r="C77" s="206"/>
      <c r="D77" s="206"/>
      <c r="E77" s="206"/>
      <c r="F77" s="206"/>
      <c r="G77" s="206"/>
      <c r="H77" s="206"/>
      <c r="I77" s="206"/>
      <c r="J77" s="142"/>
    </row>
    <row r="78" spans="1:9" ht="5.25" customHeight="1">
      <c r="A78" s="125"/>
      <c r="B78" s="208"/>
      <c r="C78" s="125"/>
      <c r="D78" s="125"/>
      <c r="E78" s="125"/>
      <c r="F78" s="125"/>
      <c r="G78" s="125"/>
      <c r="H78" s="125"/>
      <c r="I78" s="209"/>
    </row>
    <row r="79" spans="1:9" ht="12.75">
      <c r="A79" s="125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5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5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5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5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5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5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5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5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5"/>
      <c r="B88" s="125"/>
      <c r="C88" s="125"/>
      <c r="D88" s="125"/>
      <c r="E88" s="125"/>
      <c r="F88" s="125"/>
      <c r="G88" s="125"/>
      <c r="H88" s="125"/>
      <c r="I88" s="125"/>
    </row>
  </sheetData>
  <mergeCells count="30">
    <mergeCell ref="I63:I64"/>
    <mergeCell ref="J64:J65"/>
    <mergeCell ref="I25:I26"/>
    <mergeCell ref="J26:J27"/>
    <mergeCell ref="A63:A64"/>
    <mergeCell ref="B63:B64"/>
    <mergeCell ref="C63:C64"/>
    <mergeCell ref="D63:D64"/>
    <mergeCell ref="E63:E64"/>
    <mergeCell ref="F63:F64"/>
    <mergeCell ref="G63:G64"/>
    <mergeCell ref="H63:H64"/>
    <mergeCell ref="E25:E26"/>
    <mergeCell ref="F25:F26"/>
    <mergeCell ref="G25:G26"/>
    <mergeCell ref="H25:H26"/>
    <mergeCell ref="A25:A26"/>
    <mergeCell ref="B25:B26"/>
    <mergeCell ref="C25:C26"/>
    <mergeCell ref="D25:D26"/>
    <mergeCell ref="H1:K1"/>
    <mergeCell ref="A2:K2"/>
    <mergeCell ref="H3:K3"/>
    <mergeCell ref="A4:A5"/>
    <mergeCell ref="B4:B5"/>
    <mergeCell ref="C4:E4"/>
    <mergeCell ref="F4:H4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2010-12-09T13:02:47Z</dcterms:created>
  <dcterms:modified xsi:type="dcterms:W3CDTF">2010-12-09T13:03:39Z</dcterms:modified>
  <cp:category/>
  <cp:version/>
  <cp:contentType/>
  <cp:contentStatus/>
</cp:coreProperties>
</file>