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<sst xmlns="http://schemas.openxmlformats.org/spreadsheetml/2006/main" count="192" uniqueCount="132">
  <si>
    <t>Таблица N Т1</t>
  </si>
  <si>
    <t>Калькуляция расходов, связанных с производством, передачей  и сбытом тепловой энергии, ООО "Тепло", на 2010 год (г. Новочебоксарск)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</si>
  <si>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</si>
  <si>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</si>
  <si>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</si>
  <si>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</si>
  <si>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</si>
  <si>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</si>
  <si>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</si>
  <si>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</si>
  <si>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</si>
  <si>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 xml:space="preserve">Прирост 
к 
оценке 2008 г. 
</t>
  </si>
  <si>
    <t>Период
регулиро-вания - 2010 год</t>
  </si>
  <si>
    <t xml:space="preserve">Прирост 
к 
тарифу 2009 г.
</t>
  </si>
  <si>
    <t>2010 г</t>
  </si>
  <si>
    <t xml:space="preserve">Темп 
роста
к 
тарифу
2009г.
</t>
  </si>
  <si>
    <t xml:space="preserve"> Оценка 
2009 г.</t>
  </si>
  <si>
    <t>Уд.
вес,
%</t>
  </si>
  <si>
    <t xml:space="preserve">Темп 
роста 
к 
тарифу 
</t>
  </si>
  <si>
    <t>Период
регули-
рования - 2010 год</t>
  </si>
  <si>
    <t>Прирост
 к
 тарифу
 2009 г.</t>
  </si>
  <si>
    <t>Темп 
роста к
 оценке
 2009 г.</t>
  </si>
  <si>
    <t>Откло-
нение</t>
  </si>
  <si>
    <t>Предус-мотре-но в тарифе</t>
  </si>
  <si>
    <t>Факт</t>
  </si>
  <si>
    <t>Предус-мотрено в тарифе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</si>
  <si>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</si>
  <si>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</si>
  <si>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</si>
  <si>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</si>
  <si>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</si>
  <si>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</si>
  <si>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</si>
  <si>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</si>
  <si>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</si>
  <si>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</si>
  <si>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</si>
  <si>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</si>
  <si>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</si>
  <si>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</si>
  <si>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</si>
  <si>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</si>
  <si>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</si>
  <si>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</si>
  <si>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</si>
  <si>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</si>
  <si>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</si>
  <si>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</si>
  <si>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</si>
  <si>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</si>
  <si>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</si>
  <si>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</si>
  <si>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</si>
  <si>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</si>
  <si>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</si>
  <si>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</si>
  <si>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</si>
  <si>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</si>
  <si>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</si>
  <si>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</si>
  <si>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</si>
  <si>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</si>
  <si>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</si>
  <si>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</si>
  <si>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</si>
  <si>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</si>
  <si>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</si>
  <si>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</si>
  <si>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</si>
  <si>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</si>
  <si>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</si>
  <si>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</si>
  <si>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</si>
  <si>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</si>
  <si>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</si>
  <si>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</si>
  <si>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</si>
  <si>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</si>
  <si>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</si>
  <si>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</si>
  <si>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</si>
  <si>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</si>
  <si>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</si>
  <si>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</si>
  <si>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Прибыль, в том числе налог с дохода 6%</t>
  </si>
  <si>
    <t>18.</t>
  </si>
  <si>
    <t>Убыток</t>
  </si>
  <si>
    <t>19.</t>
  </si>
  <si>
    <t>Рентабельность , в %</t>
  </si>
  <si>
    <t>20.</t>
  </si>
  <si>
    <t>Необходимая валовая выручка</t>
  </si>
  <si>
    <t>21.</t>
  </si>
  <si>
    <t>Средний тариф без дополнительного предъявления НДС, руб./Гкал.</t>
  </si>
  <si>
    <t>22.</t>
  </si>
  <si>
    <t>НВВ расчетная</t>
  </si>
  <si>
    <t>23.</t>
  </si>
  <si>
    <t>Средняя заработная плата производственных рабочих, руб.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</si>
  <si>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</si>
  <si>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</si>
  <si>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</si>
  <si>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</si>
  <si>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</si>
  <si>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</si>
  <si>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</si>
  <si>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</si>
  <si>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</si>
  <si>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</si>
  <si>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</si>
  <si>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</si>
  <si>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</si>
  <si>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</si>
  <si>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</si>
  <si>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</si>
  <si>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</si>
  <si>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</si>
  <si>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</si>
  <si>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</si>
  <si>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</si>
  <si>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</si>
  <si>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</si>
  <si>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</si>
  <si>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</si>
  <si>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</si>
  <si>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</si>
  <si>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</si>
  <si>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</si>
  <si>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</si>
  <si>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</si>
  <si>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</si>
  <si>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Всего, в том числе:</t>
  </si>
  <si>
    <t>Полезный   отпуск  теплоэнергии  (стр.6-стр.7)</t>
  </si>
  <si>
    <t>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</si>
</sst>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0.0%"/>
    <numFmt numFmtId="166" formatCode="0.000"/>
    <numFmt numFmtId="167" formatCode="0.0"/>
    <numFmt numFmtId="168" formatCode="_-* #,##0.000_р_._-;\-* #,##0.000_р_._-;_-* &quot;-&quot;??_р_._-;_-@_-"/>
  </numFmts>
  <fonts count="27">
    <font>
      <sz val="10"/>
      <name val="Times New Roman"/>
      <family val="0"/>
    </font>
    <font>
      <sz val="11"/>
      <name val="Arial Cyr"/>
      <family val="0"/>
    </font>
    <font>
      <sz val="10"/>
      <name val="Helv"/>
      <family val="0"/>
    </font>
    <font>
      <b/>
      <sz val="11"/>
      <color indexed="18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sz val="10"/>
      <color indexed="17"/>
      <name val="Arial Cyr"/>
      <family val="0"/>
    </font>
    <font>
      <sz val="10"/>
      <color indexed="8"/>
      <name val="Arial Cyr"/>
      <family val="0"/>
    </font>
    <font>
      <sz val="11"/>
      <name val="Arial CE"/>
      <family val="2"/>
    </font>
    <font>
      <sz val="12"/>
      <name val="Arial Cyr"/>
      <family val="0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sz val="12"/>
      <color indexed="62"/>
      <name val="Arial Cyr"/>
      <family val="0"/>
    </font>
    <font>
      <b/>
      <sz val="11"/>
      <color indexed="14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15" applyFont="1" applyBorder="1" applyAlignment="1">
      <alignment horizontal="right"/>
    </xf>
    <xf numFmtId="0" fontId="1" fillId="0" borderId="0" xfId="15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14" fillId="0" borderId="1" xfId="0" applyFont="1" applyFill="1" applyBorder="1" applyAlignment="1">
      <alignment/>
    </xf>
    <xf numFmtId="4" fontId="14" fillId="0" borderId="1" xfId="0" applyNumberFormat="1" applyFont="1" applyFill="1" applyBorder="1" applyAlignment="1">
      <alignment/>
    </xf>
    <xf numFmtId="164" fontId="14" fillId="0" borderId="1" xfId="19" applyNumberFormat="1" applyFont="1" applyFill="1" applyBorder="1" applyAlignment="1">
      <alignment/>
    </xf>
    <xf numFmtId="9" fontId="14" fillId="0" borderId="1" xfId="0" applyNumberFormat="1" applyFont="1" applyFill="1" applyBorder="1" applyAlignment="1">
      <alignment/>
    </xf>
    <xf numFmtId="9" fontId="14" fillId="0" borderId="1" xfId="18" applyFont="1" applyFill="1" applyBorder="1" applyAlignment="1">
      <alignment/>
    </xf>
    <xf numFmtId="165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2" fontId="14" fillId="0" borderId="1" xfId="0" applyNumberFormat="1" applyFont="1" applyFill="1" applyBorder="1" applyAlignment="1">
      <alignment/>
    </xf>
    <xf numFmtId="165" fontId="14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/>
    </xf>
    <xf numFmtId="2" fontId="15" fillId="0" borderId="1" xfId="0" applyNumberFormat="1" applyFont="1" applyFill="1" applyBorder="1" applyAlignment="1">
      <alignment/>
    </xf>
    <xf numFmtId="2" fontId="16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2" fontId="17" fillId="0" borderId="1" xfId="0" applyNumberFormat="1" applyFont="1" applyFill="1" applyBorder="1" applyAlignment="1">
      <alignment/>
    </xf>
    <xf numFmtId="49" fontId="18" fillId="0" borderId="1" xfId="0" applyNumberFormat="1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165" fontId="14" fillId="0" borderId="1" xfId="18" applyNumberFormat="1" applyFont="1" applyFill="1" applyBorder="1" applyAlignment="1">
      <alignment/>
    </xf>
    <xf numFmtId="166" fontId="15" fillId="0" borderId="1" xfId="0" applyNumberFormat="1" applyFont="1" applyFill="1" applyBorder="1" applyAlignment="1">
      <alignment/>
    </xf>
    <xf numFmtId="10" fontId="14" fillId="0" borderId="1" xfId="0" applyNumberFormat="1" applyFont="1" applyBorder="1" applyAlignment="1">
      <alignment/>
    </xf>
    <xf numFmtId="165" fontId="14" fillId="0" borderId="1" xfId="18" applyNumberFormat="1" applyFont="1" applyBorder="1" applyAlignment="1">
      <alignment/>
    </xf>
    <xf numFmtId="9" fontId="15" fillId="0" borderId="1" xfId="18" applyFont="1" applyFill="1" applyBorder="1" applyAlignment="1">
      <alignment/>
    </xf>
    <xf numFmtId="0" fontId="19" fillId="0" borderId="1" xfId="0" applyFont="1" applyBorder="1" applyAlignment="1">
      <alignment/>
    </xf>
    <xf numFmtId="167" fontId="14" fillId="0" borderId="1" xfId="0" applyNumberFormat="1" applyFont="1" applyBorder="1" applyAlignment="1">
      <alignment/>
    </xf>
    <xf numFmtId="2" fontId="20" fillId="0" borderId="1" xfId="0" applyNumberFormat="1" applyFont="1" applyFill="1" applyBorder="1" applyAlignment="1">
      <alignment/>
    </xf>
    <xf numFmtId="10" fontId="20" fillId="0" borderId="1" xfId="18" applyNumberFormat="1" applyFont="1" applyBorder="1" applyAlignment="1">
      <alignment/>
    </xf>
    <xf numFmtId="9" fontId="21" fillId="0" borderId="1" xfId="18" applyFont="1" applyBorder="1" applyAlignment="1">
      <alignment/>
    </xf>
    <xf numFmtId="0" fontId="22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Border="1" applyAlignment="1">
      <alignment horizontal="right"/>
    </xf>
    <xf numFmtId="0" fontId="2" fillId="0" borderId="9" xfId="0" applyBorder="1" applyAlignment="1">
      <alignment horizontal="center" vertical="center" wrapText="1"/>
    </xf>
    <xf numFmtId="0" fontId="2" fillId="0" borderId="10" xfId="0" applyBorder="1" applyAlignment="1">
      <alignment horizontal="center" vertical="center"/>
    </xf>
    <xf numFmtId="0" fontId="2" fillId="0" borderId="11" xfId="0" applyBorder="1" applyAlignment="1">
      <alignment horizontal="center" vertical="center" wrapText="1"/>
    </xf>
    <xf numFmtId="0" fontId="2" fillId="0" borderId="12" xfId="0" applyBorder="1" applyAlignment="1">
      <alignment horizontal="center" vertical="center" wrapText="1"/>
    </xf>
    <xf numFmtId="0" fontId="2" fillId="0" borderId="13" xfId="0" applyBorder="1" applyAlignment="1">
      <alignment horizontal="center" vertical="center" wrapText="1"/>
    </xf>
    <xf numFmtId="0" fontId="2" fillId="0" borderId="14" xfId="0" applyBorder="1" applyAlignment="1">
      <alignment horizontal="center" vertical="center" wrapText="1"/>
    </xf>
    <xf numFmtId="0" fontId="2" fillId="0" borderId="15" xfId="0" applyBorder="1" applyAlignment="1">
      <alignment horizontal="center" vertical="center" wrapText="1"/>
    </xf>
    <xf numFmtId="0" fontId="2" fillId="0" borderId="16" xfId="0" applyBorder="1" applyAlignment="1">
      <alignment horizontal="center" vertical="center" wrapText="1"/>
    </xf>
    <xf numFmtId="0" fontId="2" fillId="0" borderId="17" xfId="0" applyBorder="1" applyAlignment="1">
      <alignment horizontal="center" vertical="center" wrapText="1"/>
    </xf>
    <xf numFmtId="0" fontId="2" fillId="0" borderId="18" xfId="0" applyBorder="1" applyAlignment="1">
      <alignment horizontal="center" vertical="center"/>
    </xf>
    <xf numFmtId="0" fontId="2" fillId="0" borderId="18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" fillId="0" borderId="20" xfId="0" applyBorder="1" applyAlignment="1">
      <alignment horizontal="center" vertical="center" wrapText="1"/>
    </xf>
    <xf numFmtId="0" fontId="2" fillId="0" borderId="21" xfId="0" applyBorder="1" applyAlignment="1">
      <alignment horizontal="center" vertical="center" wrapText="1"/>
    </xf>
    <xf numFmtId="0" fontId="2" fillId="0" borderId="22" xfId="0" applyBorder="1" applyAlignment="1">
      <alignment horizontal="center" vertical="center" wrapText="1"/>
    </xf>
    <xf numFmtId="0" fontId="2" fillId="0" borderId="20" xfId="0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" fillId="0" borderId="0" xfId="0" applyFill="1" applyBorder="1" applyAlignment="1">
      <alignment horizontal="center"/>
    </xf>
    <xf numFmtId="0" fontId="2" fillId="0" borderId="0" xfId="0" applyBorder="1" applyAlignment="1">
      <alignment/>
    </xf>
    <xf numFmtId="0" fontId="25" fillId="0" borderId="26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0" fontId="2" fillId="0" borderId="26" xfId="0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wrapText="1"/>
    </xf>
    <xf numFmtId="166" fontId="9" fillId="0" borderId="27" xfId="0" applyNumberFormat="1" applyFont="1" applyBorder="1" applyAlignment="1">
      <alignment/>
    </xf>
    <xf numFmtId="166" fontId="9" fillId="0" borderId="4" xfId="0" applyNumberFormat="1" applyFont="1" applyBorder="1" applyAlignment="1">
      <alignment/>
    </xf>
    <xf numFmtId="166" fontId="9" fillId="0" borderId="2" xfId="0" applyNumberFormat="1" applyFont="1" applyBorder="1" applyAlignment="1">
      <alignment/>
    </xf>
    <xf numFmtId="2" fontId="9" fillId="0" borderId="27" xfId="0" applyNumberFormat="1" applyFont="1" applyBorder="1" applyAlignment="1">
      <alignment/>
    </xf>
    <xf numFmtId="2" fontId="9" fillId="0" borderId="4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2" fontId="9" fillId="0" borderId="28" xfId="0" applyNumberFormat="1" applyFont="1" applyBorder="1" applyAlignment="1">
      <alignment wrapText="1"/>
    </xf>
    <xf numFmtId="2" fontId="9" fillId="0" borderId="26" xfId="0" applyNumberFormat="1" applyFont="1" applyBorder="1" applyAlignment="1">
      <alignment/>
    </xf>
    <xf numFmtId="2" fontId="9" fillId="0" borderId="29" xfId="0" applyNumberFormat="1" applyFont="1" applyBorder="1" applyAlignment="1">
      <alignment wrapText="1"/>
    </xf>
    <xf numFmtId="2" fontId="9" fillId="0" borderId="6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0" fontId="25" fillId="0" borderId="26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/>
    </xf>
    <xf numFmtId="10" fontId="9" fillId="0" borderId="2" xfId="18" applyNumberFormat="1" applyFont="1" applyBorder="1" applyAlignment="1">
      <alignment/>
    </xf>
    <xf numFmtId="2" fontId="9" fillId="0" borderId="28" xfId="0" applyNumberFormat="1" applyFont="1" applyBorder="1" applyAlignment="1">
      <alignment/>
    </xf>
    <xf numFmtId="10" fontId="9" fillId="0" borderId="3" xfId="18" applyNumberFormat="1" applyFont="1" applyBorder="1" applyAlignment="1">
      <alignment/>
    </xf>
    <xf numFmtId="10" fontId="9" fillId="0" borderId="31" xfId="18" applyNumberFormat="1" applyFont="1" applyBorder="1" applyAlignment="1">
      <alignment/>
    </xf>
    <xf numFmtId="10" fontId="9" fillId="0" borderId="28" xfId="18" applyNumberFormat="1" applyFont="1" applyBorder="1" applyAlignment="1">
      <alignment/>
    </xf>
    <xf numFmtId="10" fontId="9" fillId="0" borderId="27" xfId="18" applyNumberFormat="1" applyFont="1" applyBorder="1" applyAlignment="1">
      <alignment/>
    </xf>
    <xf numFmtId="49" fontId="26" fillId="0" borderId="1" xfId="0" applyNumberFormat="1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/>
    </xf>
    <xf numFmtId="166" fontId="9" fillId="0" borderId="31" xfId="0" applyNumberFormat="1" applyFont="1" applyBorder="1" applyAlignment="1">
      <alignment/>
    </xf>
    <xf numFmtId="166" fontId="9" fillId="0" borderId="28" xfId="0" applyNumberFormat="1" applyFont="1" applyBorder="1" applyAlignment="1">
      <alignment/>
    </xf>
    <xf numFmtId="0" fontId="2" fillId="0" borderId="32" xfId="0" applyBorder="1" applyAlignment="1">
      <alignment horizontal="center" vertical="top" wrapText="1"/>
    </xf>
    <xf numFmtId="0" fontId="23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0" borderId="33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4" xfId="0" applyNumberFormat="1" applyFont="1" applyBorder="1" applyAlignment="1">
      <alignment horizontal="center" vertical="top" wrapText="1"/>
    </xf>
    <xf numFmtId="2" fontId="9" fillId="0" borderId="29" xfId="0" applyNumberFormat="1" applyFont="1" applyBorder="1" applyAlignment="1">
      <alignment horizontal="center" vertical="top" wrapText="1"/>
    </xf>
    <xf numFmtId="2" fontId="9" fillId="0" borderId="35" xfId="0" applyNumberFormat="1" applyFont="1" applyBorder="1" applyAlignment="1">
      <alignment horizontal="center" vertical="top" wrapText="1"/>
    </xf>
    <xf numFmtId="0" fontId="2" fillId="0" borderId="23" xfId="0" applyBorder="1" applyAlignment="1">
      <alignment horizontal="center" vertical="top" wrapText="1"/>
    </xf>
    <xf numFmtId="0" fontId="23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top" wrapText="1"/>
    </xf>
    <xf numFmtId="2" fontId="9" fillId="0" borderId="7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166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49" fontId="26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wrapText="1"/>
    </xf>
    <xf numFmtId="168" fontId="9" fillId="0" borderId="1" xfId="19" applyNumberFormat="1" applyFont="1" applyBorder="1" applyAlignment="1">
      <alignment horizontal="right" wrapText="1"/>
    </xf>
    <xf numFmtId="0" fontId="2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2" fontId="9" fillId="0" borderId="2" xfId="0" applyNumberFormat="1" applyFont="1" applyBorder="1" applyAlignment="1">
      <alignment horizontal="left" vertical="center"/>
    </xf>
    <xf numFmtId="0" fontId="25" fillId="0" borderId="32" xfId="0" applyFont="1" applyBorder="1" applyAlignment="1">
      <alignment horizontal="center" vertical="top" wrapText="1"/>
    </xf>
    <xf numFmtId="49" fontId="26" fillId="0" borderId="5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vertical="top" wrapText="1"/>
    </xf>
    <xf numFmtId="2" fontId="9" fillId="0" borderId="5" xfId="0" applyNumberFormat="1" applyFont="1" applyBorder="1" applyAlignment="1">
      <alignment vertical="top" wrapText="1"/>
    </xf>
    <xf numFmtId="2" fontId="9" fillId="0" borderId="29" xfId="0" applyNumberFormat="1" applyFont="1" applyBorder="1" applyAlignment="1">
      <alignment vertical="top" wrapText="1"/>
    </xf>
    <xf numFmtId="2" fontId="9" fillId="0" borderId="30" xfId="18" applyNumberFormat="1" applyFont="1" applyBorder="1" applyAlignment="1">
      <alignment/>
    </xf>
    <xf numFmtId="2" fontId="9" fillId="0" borderId="6" xfId="18" applyNumberFormat="1" applyFont="1" applyBorder="1" applyAlignment="1">
      <alignment/>
    </xf>
    <xf numFmtId="2" fontId="9" fillId="0" borderId="29" xfId="18" applyNumberFormat="1" applyFont="1" applyBorder="1" applyAlignment="1">
      <alignment/>
    </xf>
    <xf numFmtId="2" fontId="9" fillId="0" borderId="6" xfId="0" applyNumberFormat="1" applyFont="1" applyBorder="1" applyAlignment="1">
      <alignment horizontal="center" vertical="top" wrapText="1"/>
    </xf>
    <xf numFmtId="0" fontId="2" fillId="0" borderId="23" xfId="0" applyBorder="1" applyAlignment="1">
      <alignment horizontal="center" vertical="top" wrapText="1"/>
    </xf>
    <xf numFmtId="0" fontId="23" fillId="0" borderId="7" xfId="0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vertical="top" wrapText="1"/>
    </xf>
    <xf numFmtId="2" fontId="9" fillId="0" borderId="7" xfId="0" applyNumberFormat="1" applyFont="1" applyBorder="1" applyAlignment="1">
      <alignment vertical="top" wrapText="1"/>
    </xf>
    <xf numFmtId="2" fontId="9" fillId="0" borderId="24" xfId="0" applyNumberFormat="1" applyFont="1" applyBorder="1" applyAlignment="1">
      <alignment vertical="top" wrapText="1"/>
    </xf>
    <xf numFmtId="2" fontId="9" fillId="0" borderId="25" xfId="0" applyNumberFormat="1" applyFont="1" applyBorder="1" applyAlignment="1">
      <alignment/>
    </xf>
    <xf numFmtId="2" fontId="9" fillId="0" borderId="8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49" fontId="9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9" fillId="0" borderId="2" xfId="0" applyNumberFormat="1" applyFont="1" applyBorder="1" applyAlignment="1">
      <alignment vertical="top" wrapText="1"/>
    </xf>
    <xf numFmtId="166" fontId="9" fillId="0" borderId="1" xfId="0" applyNumberFormat="1" applyFont="1" applyBorder="1" applyAlignment="1">
      <alignment vertical="top" wrapText="1"/>
    </xf>
    <xf numFmtId="0" fontId="2" fillId="0" borderId="26" xfId="0" applyBorder="1" applyAlignment="1">
      <alignment/>
    </xf>
    <xf numFmtId="0" fontId="2" fillId="0" borderId="36" xfId="0" applyBorder="1" applyAlignment="1">
      <alignment/>
    </xf>
    <xf numFmtId="0" fontId="23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/>
    </xf>
    <xf numFmtId="2" fontId="9" fillId="0" borderId="18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9" fillId="0" borderId="37" xfId="0" applyNumberFormat="1" applyFont="1" applyBorder="1" applyAlignment="1">
      <alignment/>
    </xf>
    <xf numFmtId="2" fontId="9" fillId="0" borderId="38" xfId="0" applyNumberFormat="1" applyFont="1" applyBorder="1" applyAlignment="1">
      <alignment/>
    </xf>
    <xf numFmtId="0" fontId="2" fillId="0" borderId="39" xfId="0" applyBorder="1" applyAlignment="1">
      <alignment/>
    </xf>
    <xf numFmtId="0" fontId="2" fillId="0" borderId="39" xfId="0" applyBorder="1" applyAlignment="1">
      <alignment wrapText="1"/>
    </xf>
    <xf numFmtId="0" fontId="2" fillId="0" borderId="0" xfId="0" applyBorder="1" applyAlignment="1">
      <alignment wrapText="1"/>
    </xf>
    <xf numFmtId="0" fontId="25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49" fontId="2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58;&#1072;&#1088;&#1080;&#1092;&#1085;&#1072;&#1103;%20&#1082;&#1086;&#1084;&#1087;.&#1085;&#1072;%202010-2011%20&#1075;&#1086;&#1076;\&#1056;&#1072;&#1089;&#1095;&#1077;&#1090;%20&#1090;&#1072;&#1088;&#1080;&#1092;&#1072;%20&#1085;&#1072;%202010%20&#1075;&#1086;&#1076;\&#1053;&#1086;&#1074;&#1086;&#1095;&#1077;&#1073;&#1086;&#1082;&#1072;&#1088;&#1089;&#1082;\&#1054;&#1054;&#1054;%20&#1058;&#1077;&#1087;&#1083;&#1086;\&#1058;&#1077;&#1087;&#1083;&#1086;%202010%20&#1056;&#1072;&#1089;&#1095;&#1077;&#1090;%20&#1043;&#1086;&#1089;&#1089;&#1083;&#1091;&#1078;&#1073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.1"/>
      <sheetName val="Т11"/>
      <sheetName val="Т.12"/>
      <sheetName val="Т13"/>
      <sheetName val="Т14"/>
      <sheetName val="Приложение к Т12 и Т13"/>
      <sheetName val="котлы"/>
    </sheetNames>
    <sheetDataSet>
      <sheetData sheetId="3">
        <row r="70">
          <cell r="D70">
            <v>3.588</v>
          </cell>
          <cell r="F70">
            <v>3.73</v>
          </cell>
          <cell r="G70">
            <v>1.802</v>
          </cell>
          <cell r="H70">
            <v>3.532</v>
          </cell>
          <cell r="I70">
            <v>3.532</v>
          </cell>
        </row>
      </sheetData>
      <sheetData sheetId="5">
        <row r="27">
          <cell r="M27">
            <v>1200.6</v>
          </cell>
        </row>
        <row r="49">
          <cell r="M49">
            <v>629.37</v>
          </cell>
        </row>
        <row r="75">
          <cell r="M75">
            <v>1233.63</v>
          </cell>
        </row>
        <row r="97">
          <cell r="M97">
            <v>1680.29</v>
          </cell>
        </row>
      </sheetData>
      <sheetData sheetId="6">
        <row r="22">
          <cell r="Q22">
            <v>1680.29</v>
          </cell>
        </row>
      </sheetData>
      <sheetData sheetId="9">
        <row r="7">
          <cell r="G7">
            <v>0.777</v>
          </cell>
        </row>
        <row r="8">
          <cell r="G8">
            <v>0.59</v>
          </cell>
        </row>
        <row r="9">
          <cell r="G9">
            <v>0.268</v>
          </cell>
        </row>
        <row r="19">
          <cell r="D19">
            <v>2.145</v>
          </cell>
          <cell r="G19">
            <v>3.271</v>
          </cell>
          <cell r="J19">
            <v>4.645</v>
          </cell>
          <cell r="Q19">
            <v>2.23</v>
          </cell>
        </row>
      </sheetData>
      <sheetData sheetId="10">
        <row r="11">
          <cell r="J11">
            <v>181.32</v>
          </cell>
        </row>
        <row r="18">
          <cell r="J18">
            <v>126.31</v>
          </cell>
        </row>
        <row r="25">
          <cell r="J25">
            <v>310.68</v>
          </cell>
        </row>
        <row r="32">
          <cell r="J32">
            <v>447.28</v>
          </cell>
        </row>
      </sheetData>
      <sheetData sheetId="12">
        <row r="40">
          <cell r="G40">
            <v>333.07</v>
          </cell>
        </row>
      </sheetData>
      <sheetData sheetId="16">
        <row r="9">
          <cell r="D9">
            <v>188.6</v>
          </cell>
          <cell r="E9">
            <v>222.82</v>
          </cell>
          <cell r="F9">
            <v>94.44</v>
          </cell>
          <cell r="G9">
            <v>233.29</v>
          </cell>
          <cell r="H9">
            <v>233.29</v>
          </cell>
        </row>
        <row r="21">
          <cell r="D21">
            <v>5987</v>
          </cell>
          <cell r="E21">
            <v>7074</v>
          </cell>
          <cell r="F21">
            <v>6996</v>
          </cell>
          <cell r="G21">
            <v>7406</v>
          </cell>
          <cell r="H21">
            <v>7406</v>
          </cell>
        </row>
      </sheetData>
      <sheetData sheetId="17">
        <row r="11">
          <cell r="C11">
            <v>106.5</v>
          </cell>
          <cell r="D11">
            <v>97.91</v>
          </cell>
          <cell r="E11">
            <v>97.91</v>
          </cell>
          <cell r="F11">
            <v>97.91</v>
          </cell>
        </row>
      </sheetData>
      <sheetData sheetId="19">
        <row r="13">
          <cell r="C13">
            <v>103.27</v>
          </cell>
          <cell r="D13">
            <v>151.56</v>
          </cell>
          <cell r="E13">
            <v>29.62</v>
          </cell>
          <cell r="F13">
            <v>116.73</v>
          </cell>
          <cell r="G13">
            <v>129.93</v>
          </cell>
        </row>
        <row r="27">
          <cell r="D27">
            <v>113.87</v>
          </cell>
        </row>
      </sheetData>
      <sheetData sheetId="20">
        <row r="8">
          <cell r="F8">
            <v>176.5</v>
          </cell>
          <cell r="H8">
            <v>176.5</v>
          </cell>
          <cell r="I8">
            <v>176.5</v>
          </cell>
        </row>
        <row r="14">
          <cell r="E14">
            <v>34.92</v>
          </cell>
          <cell r="G14">
            <v>0</v>
          </cell>
          <cell r="H14">
            <v>20</v>
          </cell>
          <cell r="I14">
            <v>0</v>
          </cell>
        </row>
      </sheetData>
      <sheetData sheetId="25">
        <row r="11">
          <cell r="C11">
            <v>46.74</v>
          </cell>
          <cell r="D11">
            <v>65.7</v>
          </cell>
          <cell r="E11">
            <v>31.05</v>
          </cell>
          <cell r="G11">
            <v>81.08</v>
          </cell>
          <cell r="J11">
            <v>65.7</v>
          </cell>
        </row>
      </sheetData>
      <sheetData sheetId="26">
        <row r="9">
          <cell r="C9">
            <v>873.43</v>
          </cell>
          <cell r="D9">
            <v>627.24</v>
          </cell>
          <cell r="E9">
            <v>231.9</v>
          </cell>
          <cell r="F9">
            <v>902.61</v>
          </cell>
          <cell r="G9">
            <v>928.04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K1">
      <selection activeCell="L52" sqref="L52"/>
    </sheetView>
  </sheetViews>
  <sheetFormatPr defaultColWidth="9.33203125" defaultRowHeight="12.75"/>
  <cols>
    <col min="1" max="1" width="6.5" style="0" customWidth="1"/>
    <col min="2" max="2" width="63.66015625" style="0" customWidth="1"/>
    <col min="3" max="3" width="0.1640625" style="0" customWidth="1"/>
    <col min="4" max="4" width="12.66015625" style="0" customWidth="1"/>
    <col min="5" max="5" width="12.83203125" style="0" customWidth="1"/>
    <col min="6" max="6" width="12.5" style="0" customWidth="1"/>
    <col min="7" max="7" width="13.83203125" style="0" customWidth="1"/>
    <col min="8" max="8" width="8.5" style="0" customWidth="1"/>
    <col min="9" max="9" width="11.33203125" style="0" customWidth="1"/>
    <col min="10" max="10" width="13.16015625" style="0" customWidth="1"/>
    <col min="11" max="11" width="9.66015625" style="0" customWidth="1"/>
    <col min="12" max="12" width="10.83203125" style="0" customWidth="1"/>
    <col min="13" max="13" width="8.66015625" style="0" hidden="1" customWidth="1"/>
    <col min="14" max="14" width="11.33203125" style="0" hidden="1" customWidth="1"/>
    <col min="15" max="15" width="11.5" style="0" hidden="1" customWidth="1"/>
    <col min="16" max="16" width="9.66015625" style="0" hidden="1" customWidth="1"/>
    <col min="17" max="17" width="0.328125" style="0" hidden="1" customWidth="1"/>
    <col min="18" max="18" width="13.5" style="0" customWidth="1"/>
    <col min="19" max="20" width="12.16015625" style="0" customWidth="1"/>
    <col min="21" max="21" width="9.33203125" style="0" hidden="1" customWidth="1"/>
    <col min="22" max="22" width="12.5" style="0" customWidth="1"/>
  </cols>
  <sheetData>
    <row r="1" spans="1:22" ht="11.2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 customHeight="1">
      <c r="A3" s="4"/>
      <c r="B3" s="5"/>
      <c r="C3" s="5"/>
      <c r="D3" s="5"/>
      <c r="E3" s="5"/>
      <c r="F3" s="5"/>
      <c r="G3" s="5"/>
      <c r="H3" s="5"/>
      <c r="I3" s="5"/>
      <c r="J3" s="1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2</v>
      </c>
      <c r="V3" s="7"/>
    </row>
    <row r="4" spans="1:22" ht="15" customHeight="1">
      <c r="A4" s="8" t="s">
        <v>3</v>
      </c>
      <c r="B4" s="9" t="s">
        <v>4</v>
      </c>
      <c r="C4" s="10" t="s">
        <v>5</v>
      </c>
      <c r="D4" s="11"/>
      <c r="E4" s="11"/>
      <c r="F4" s="11"/>
      <c r="G4" s="11"/>
      <c r="H4" s="11"/>
      <c r="I4" s="11"/>
      <c r="J4" s="11"/>
      <c r="K4" s="11"/>
      <c r="L4" s="12"/>
      <c r="M4" s="13" t="s">
        <v>6</v>
      </c>
      <c r="N4" s="14"/>
      <c r="O4" s="15" t="s">
        <v>7</v>
      </c>
      <c r="P4" s="16"/>
      <c r="Q4" s="16"/>
      <c r="R4" s="16"/>
      <c r="S4" s="16"/>
      <c r="T4" s="16"/>
      <c r="U4" s="16"/>
      <c r="V4" s="17"/>
    </row>
    <row r="5" spans="1:22" ht="22.5" customHeight="1">
      <c r="A5" s="8"/>
      <c r="B5" s="9"/>
      <c r="C5" s="18" t="s">
        <v>8</v>
      </c>
      <c r="D5" s="18"/>
      <c r="E5" s="19" t="s">
        <v>9</v>
      </c>
      <c r="F5" s="20"/>
      <c r="G5" s="20"/>
      <c r="H5" s="21" t="s">
        <v>10</v>
      </c>
      <c r="I5" s="21" t="s">
        <v>11</v>
      </c>
      <c r="J5" s="21" t="s">
        <v>12</v>
      </c>
      <c r="K5" s="21" t="s">
        <v>10</v>
      </c>
      <c r="L5" s="21" t="s">
        <v>13</v>
      </c>
      <c r="M5" s="22" t="s">
        <v>14</v>
      </c>
      <c r="N5" s="23" t="s">
        <v>15</v>
      </c>
      <c r="O5" s="24" t="s">
        <v>16</v>
      </c>
      <c r="P5" s="25" t="s">
        <v>17</v>
      </c>
      <c r="Q5" s="21" t="s">
        <v>18</v>
      </c>
      <c r="R5" s="26" t="s">
        <v>19</v>
      </c>
      <c r="S5" s="25" t="s">
        <v>17</v>
      </c>
      <c r="T5" s="18" t="s">
        <v>20</v>
      </c>
      <c r="U5" s="18" t="s">
        <v>21</v>
      </c>
      <c r="V5" s="18" t="s">
        <v>22</v>
      </c>
    </row>
    <row r="6" spans="1:22" ht="36" customHeight="1">
      <c r="A6" s="8"/>
      <c r="B6" s="9"/>
      <c r="C6" s="27" t="s">
        <v>23</v>
      </c>
      <c r="D6" s="27" t="s">
        <v>24</v>
      </c>
      <c r="E6" s="28" t="s">
        <v>25</v>
      </c>
      <c r="F6" s="28" t="s">
        <v>26</v>
      </c>
      <c r="G6" s="28" t="s">
        <v>27</v>
      </c>
      <c r="H6" s="29"/>
      <c r="I6" s="29"/>
      <c r="J6" s="29"/>
      <c r="K6" s="29"/>
      <c r="L6" s="29"/>
      <c r="M6" s="22"/>
      <c r="N6" s="30"/>
      <c r="O6" s="24"/>
      <c r="P6" s="25"/>
      <c r="Q6" s="29"/>
      <c r="R6" s="26"/>
      <c r="S6" s="25"/>
      <c r="T6" s="18"/>
      <c r="U6" s="18"/>
      <c r="V6" s="18"/>
    </row>
    <row r="7" spans="1:22" ht="0.75" customHeight="1" hidden="1">
      <c r="A7" s="31">
        <v>1</v>
      </c>
      <c r="B7" s="32">
        <v>2</v>
      </c>
      <c r="C7" s="33">
        <v>3</v>
      </c>
      <c r="D7" s="33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  <c r="O7" s="34">
        <v>15</v>
      </c>
      <c r="P7" s="34">
        <v>16</v>
      </c>
      <c r="Q7" s="34">
        <v>14</v>
      </c>
      <c r="R7" s="34">
        <v>14</v>
      </c>
      <c r="S7" s="34">
        <v>15</v>
      </c>
      <c r="T7" s="33">
        <v>16</v>
      </c>
      <c r="U7" s="33">
        <v>21</v>
      </c>
      <c r="V7" s="33">
        <v>17</v>
      </c>
    </row>
    <row r="8" spans="1:22" ht="17.25" customHeight="1">
      <c r="A8" s="35" t="s">
        <v>28</v>
      </c>
      <c r="B8" s="36" t="s">
        <v>29</v>
      </c>
      <c r="C8" s="37"/>
      <c r="D8" s="38">
        <f>'[1]Т3'!M27</f>
        <v>1200.6</v>
      </c>
      <c r="E8" s="39">
        <v>1426.38</v>
      </c>
      <c r="F8" s="40">
        <f>'[1]Т3'!M49</f>
        <v>629.37</v>
      </c>
      <c r="G8" s="41">
        <f>'[1]Т3'!M75</f>
        <v>1233.63</v>
      </c>
      <c r="H8" s="42">
        <f aca="true" t="shared" si="0" ref="H8:H34">G8/G$40</f>
        <v>0.39721638454556735</v>
      </c>
      <c r="I8" s="43">
        <f>G8/E8-1</f>
        <v>-0.13513229293736595</v>
      </c>
      <c r="J8" s="39">
        <f>'[1]Т3'!M97</f>
        <v>1680.29</v>
      </c>
      <c r="K8" s="44">
        <f>J8/J$40</f>
        <v>0.43721655412359556</v>
      </c>
      <c r="L8" s="43">
        <f>J8/E8-1</f>
        <v>0.17801006744345815</v>
      </c>
      <c r="M8" s="45"/>
      <c r="N8" s="43">
        <f aca="true" t="shared" si="1" ref="N8:N37">M8/E8-1</f>
        <v>-1</v>
      </c>
      <c r="O8" s="46">
        <v>1426.38</v>
      </c>
      <c r="P8" s="42">
        <f aca="true" t="shared" si="2" ref="P8:P34">O8/O$40</f>
        <v>0.4349001001115654</v>
      </c>
      <c r="Q8" s="39">
        <f>O8/E8-1</f>
        <v>0</v>
      </c>
      <c r="R8" s="47">
        <f>'[1]Топливо'!Q22</f>
        <v>1680.29</v>
      </c>
      <c r="S8" s="44">
        <f>R8/R$40</f>
        <v>0.47314524774015376</v>
      </c>
      <c r="T8" s="48">
        <f>R8/E8-1</f>
        <v>0.17801006744345815</v>
      </c>
      <c r="U8" s="49">
        <f>R8/O8-1</f>
        <v>0.17801006744345815</v>
      </c>
      <c r="V8" s="49">
        <f>R8-J8</f>
        <v>0</v>
      </c>
    </row>
    <row r="9" spans="1:22" ht="15">
      <c r="A9" s="35" t="s">
        <v>30</v>
      </c>
      <c r="B9" s="36" t="s">
        <v>31</v>
      </c>
      <c r="C9" s="37"/>
      <c r="D9" s="49">
        <f>'[1]вода'!D19</f>
        <v>2.145</v>
      </c>
      <c r="E9" s="39">
        <v>2.58</v>
      </c>
      <c r="F9" s="47">
        <f>'[1]вода'!G7+'[1]вода'!G8+'[1]вода'!G9</f>
        <v>1.635</v>
      </c>
      <c r="G9" s="47">
        <f>'[1]вода'!G19</f>
        <v>3.271</v>
      </c>
      <c r="H9" s="42">
        <f t="shared" si="0"/>
        <v>0.0010532289210286314</v>
      </c>
      <c r="I9" s="43">
        <f>G9/E9-1</f>
        <v>0.26782945736434094</v>
      </c>
      <c r="J9" s="47">
        <f>'[1]вода'!J19</f>
        <v>4.645</v>
      </c>
      <c r="K9" s="44">
        <f>J9/J$40</f>
        <v>0.0012086430877432475</v>
      </c>
      <c r="L9" s="43">
        <f aca="true" t="shared" si="3" ref="L9:L37">J9/E9-1</f>
        <v>0.8003875968992247</v>
      </c>
      <c r="M9" s="45"/>
      <c r="N9" s="43">
        <f t="shared" si="1"/>
        <v>-1</v>
      </c>
      <c r="O9" s="46">
        <v>2.58</v>
      </c>
      <c r="P9" s="42">
        <f t="shared" si="2"/>
        <v>0.0007866362808563207</v>
      </c>
      <c r="Q9" s="39">
        <f aca="true" t="shared" si="4" ref="Q9:Q41">O9/E9-1</f>
        <v>0</v>
      </c>
      <c r="R9" s="47">
        <f>'[1]вода'!Q19</f>
        <v>2.23</v>
      </c>
      <c r="S9" s="44">
        <f>R9/R$40</f>
        <v>0.000627935595915314</v>
      </c>
      <c r="T9" s="48">
        <f aca="true" t="shared" si="5" ref="T9:T41">R9/E9-1</f>
        <v>-0.1356589147286822</v>
      </c>
      <c r="U9" s="49">
        <f aca="true" t="shared" si="6" ref="U9:U40">R9/O9-1</f>
        <v>-0.1356589147286822</v>
      </c>
      <c r="V9" s="49">
        <f aca="true" t="shared" si="7" ref="V9:V41">R9-J9</f>
        <v>-2.4149999999999996</v>
      </c>
    </row>
    <row r="10" spans="1:22" ht="14.25" customHeight="1">
      <c r="A10" s="35" t="s">
        <v>32</v>
      </c>
      <c r="B10" s="36" t="s">
        <v>33</v>
      </c>
      <c r="C10" s="37"/>
      <c r="D10" s="49">
        <f>'[1]Т6'!J11</f>
        <v>181.32</v>
      </c>
      <c r="E10" s="39">
        <v>280.67</v>
      </c>
      <c r="F10" s="47">
        <f>'[1]Т6'!J18</f>
        <v>126.31</v>
      </c>
      <c r="G10" s="47">
        <f>'[1]Т6'!J25</f>
        <v>310.68</v>
      </c>
      <c r="H10" s="42">
        <f t="shared" si="0"/>
        <v>0.10003581815505205</v>
      </c>
      <c r="I10" s="43">
        <f aca="true" t="shared" si="8" ref="I10:I37">G10/E10-1</f>
        <v>0.10692272063277164</v>
      </c>
      <c r="J10" s="39">
        <f>'[1]Т6'!J32</f>
        <v>447.28</v>
      </c>
      <c r="K10" s="42">
        <f>J10/J$40</f>
        <v>0.11638361254807314</v>
      </c>
      <c r="L10" s="43">
        <f t="shared" si="3"/>
        <v>0.5936152777282928</v>
      </c>
      <c r="M10" s="45"/>
      <c r="N10" s="43">
        <f t="shared" si="1"/>
        <v>-1</v>
      </c>
      <c r="O10" s="46">
        <v>280.67</v>
      </c>
      <c r="P10" s="42">
        <f t="shared" si="2"/>
        <v>0.08557566083253625</v>
      </c>
      <c r="Q10" s="39">
        <f t="shared" si="4"/>
        <v>0</v>
      </c>
      <c r="R10" s="47">
        <f>'[1]э.энергия'!G40</f>
        <v>333.07</v>
      </c>
      <c r="S10" s="44">
        <f>R10/R$40</f>
        <v>0.09378767216659803</v>
      </c>
      <c r="T10" s="48">
        <f t="shared" si="5"/>
        <v>0.18669611999857483</v>
      </c>
      <c r="U10" s="49">
        <f t="shared" si="6"/>
        <v>0.18669611999857483</v>
      </c>
      <c r="V10" s="49">
        <f t="shared" si="7"/>
        <v>-114.20999999999998</v>
      </c>
    </row>
    <row r="11" spans="1:22" ht="15">
      <c r="A11" s="35" t="s">
        <v>34</v>
      </c>
      <c r="B11" s="50" t="s">
        <v>35</v>
      </c>
      <c r="C11" s="37"/>
      <c r="D11" s="51"/>
      <c r="E11" s="39"/>
      <c r="F11" s="39"/>
      <c r="G11" s="39"/>
      <c r="H11" s="42">
        <f t="shared" si="0"/>
        <v>0</v>
      </c>
      <c r="I11" s="43">
        <v>0</v>
      </c>
      <c r="J11" s="39"/>
      <c r="K11" s="42">
        <f>J11/J$40</f>
        <v>0</v>
      </c>
      <c r="L11" s="43">
        <v>0</v>
      </c>
      <c r="M11" s="45"/>
      <c r="N11" s="43">
        <v>0</v>
      </c>
      <c r="O11" s="39"/>
      <c r="P11" s="42">
        <f t="shared" si="2"/>
        <v>0</v>
      </c>
      <c r="Q11" s="39">
        <v>0</v>
      </c>
      <c r="R11" s="39"/>
      <c r="S11" s="44">
        <v>0</v>
      </c>
      <c r="T11" s="48">
        <v>0</v>
      </c>
      <c r="U11" s="51" t="e">
        <f t="shared" si="6"/>
        <v>#DIV/0!</v>
      </c>
      <c r="V11" s="49">
        <f t="shared" si="7"/>
        <v>0</v>
      </c>
    </row>
    <row r="12" spans="1:22" ht="13.5" customHeight="1">
      <c r="A12" s="35" t="s">
        <v>36</v>
      </c>
      <c r="B12" s="36" t="s">
        <v>37</v>
      </c>
      <c r="C12" s="37"/>
      <c r="D12" s="49">
        <f>'[1]Т.8.2.'!D9</f>
        <v>188.6</v>
      </c>
      <c r="E12" s="47">
        <f>'[1]Т.8.2.'!E9</f>
        <v>222.82</v>
      </c>
      <c r="F12" s="47">
        <f>'[1]Т.8.2.'!F9</f>
        <v>94.44</v>
      </c>
      <c r="G12" s="47">
        <f>'[1]Т.8.2.'!G9</f>
        <v>233.29</v>
      </c>
      <c r="H12" s="42">
        <f t="shared" si="0"/>
        <v>0.07511702078470481</v>
      </c>
      <c r="I12" s="43">
        <f t="shared" si="8"/>
        <v>0.04698860066421329</v>
      </c>
      <c r="J12" s="47">
        <f>'[1]Т.8.2.'!H9</f>
        <v>233.29</v>
      </c>
      <c r="K12" s="42">
        <f>J12/J$40</f>
        <v>0.06070276554136108</v>
      </c>
      <c r="L12" s="43">
        <f t="shared" si="3"/>
        <v>0.04698860066421329</v>
      </c>
      <c r="M12" s="45"/>
      <c r="N12" s="43">
        <f t="shared" si="1"/>
        <v>-1</v>
      </c>
      <c r="O12" s="52">
        <f>'[1]Т.8.2.'!E9</f>
        <v>222.82</v>
      </c>
      <c r="P12" s="42">
        <f t="shared" si="2"/>
        <v>0.06793732406992456</v>
      </c>
      <c r="Q12" s="39">
        <f t="shared" si="4"/>
        <v>0</v>
      </c>
      <c r="R12" s="47">
        <f>E12</f>
        <v>222.82</v>
      </c>
      <c r="S12" s="44">
        <f aca="true" t="shared" si="9" ref="S12:S33">R12/R$40</f>
        <v>0.06274287420710774</v>
      </c>
      <c r="T12" s="48">
        <f t="shared" si="5"/>
        <v>0</v>
      </c>
      <c r="U12" s="51">
        <f t="shared" si="6"/>
        <v>0</v>
      </c>
      <c r="V12" s="49">
        <f t="shared" si="7"/>
        <v>-10.469999999999999</v>
      </c>
    </row>
    <row r="13" spans="1:22" ht="15" customHeight="1">
      <c r="A13" s="35" t="s">
        <v>38</v>
      </c>
      <c r="B13" s="36" t="s">
        <v>39</v>
      </c>
      <c r="C13" s="37"/>
      <c r="D13" s="51"/>
      <c r="E13" s="39"/>
      <c r="F13" s="39"/>
      <c r="G13" s="39"/>
      <c r="H13" s="42">
        <f t="shared" si="0"/>
        <v>0</v>
      </c>
      <c r="I13" s="43">
        <v>0</v>
      </c>
      <c r="J13" s="39"/>
      <c r="K13" s="42">
        <v>0</v>
      </c>
      <c r="L13" s="43">
        <v>0</v>
      </c>
      <c r="M13" s="45"/>
      <c r="N13" s="43">
        <v>0</v>
      </c>
      <c r="O13" s="39"/>
      <c r="P13" s="42">
        <f t="shared" si="2"/>
        <v>0</v>
      </c>
      <c r="Q13" s="39" t="e">
        <f t="shared" si="4"/>
        <v>#DIV/0!</v>
      </c>
      <c r="R13" s="39"/>
      <c r="S13" s="44">
        <f t="shared" si="9"/>
        <v>0</v>
      </c>
      <c r="T13" s="48">
        <v>0</v>
      </c>
      <c r="U13" s="51" t="e">
        <f t="shared" si="6"/>
        <v>#DIV/0!</v>
      </c>
      <c r="V13" s="49">
        <f t="shared" si="7"/>
        <v>0</v>
      </c>
    </row>
    <row r="14" spans="1:22" ht="28.5">
      <c r="A14" s="35" t="s">
        <v>40</v>
      </c>
      <c r="B14" s="36" t="s">
        <v>41</v>
      </c>
      <c r="C14" s="37"/>
      <c r="D14" s="49">
        <f>D12*14.2%</f>
        <v>26.7812</v>
      </c>
      <c r="E14" s="47">
        <f>E12*14.2%</f>
        <v>31.640439999999995</v>
      </c>
      <c r="F14" s="47">
        <f>F12*14.2%</f>
        <v>13.410479999999998</v>
      </c>
      <c r="G14" s="47">
        <f>G12*14.2%</f>
        <v>33.127179999999996</v>
      </c>
      <c r="H14" s="42">
        <f t="shared" si="0"/>
        <v>0.010666616951428082</v>
      </c>
      <c r="I14" s="43">
        <f t="shared" si="8"/>
        <v>0.04698860066421329</v>
      </c>
      <c r="J14" s="47">
        <f>J12*14.2%</f>
        <v>33.127179999999996</v>
      </c>
      <c r="K14" s="42">
        <f aca="true" t="shared" si="10" ref="K14:K34">J14/J$40</f>
        <v>0.008619792706873273</v>
      </c>
      <c r="L14" s="43">
        <f t="shared" si="3"/>
        <v>0.04698860066421329</v>
      </c>
      <c r="M14" s="45"/>
      <c r="N14" s="43">
        <f t="shared" si="1"/>
        <v>-1</v>
      </c>
      <c r="O14" s="53">
        <f>O12*14.2%</f>
        <v>31.640439999999995</v>
      </c>
      <c r="P14" s="42">
        <f t="shared" si="2"/>
        <v>0.009647100017929285</v>
      </c>
      <c r="Q14" s="39">
        <f t="shared" si="4"/>
        <v>0</v>
      </c>
      <c r="R14" s="47">
        <f>R12*14.2%</f>
        <v>31.640439999999995</v>
      </c>
      <c r="S14" s="44">
        <f t="shared" si="9"/>
        <v>0.008909488137409298</v>
      </c>
      <c r="T14" s="48">
        <f t="shared" si="5"/>
        <v>0</v>
      </c>
      <c r="U14" s="51">
        <f t="shared" si="6"/>
        <v>0</v>
      </c>
      <c r="V14" s="49">
        <f t="shared" si="7"/>
        <v>-1.486740000000001</v>
      </c>
    </row>
    <row r="15" spans="1:22" ht="27.75" customHeight="1">
      <c r="A15" s="35" t="s">
        <v>42</v>
      </c>
      <c r="B15" s="36" t="s">
        <v>43</v>
      </c>
      <c r="C15" s="37"/>
      <c r="D15" s="49">
        <f>D16+D17+D18</f>
        <v>209.76999999999998</v>
      </c>
      <c r="E15" s="47">
        <f>E16+E17+E18</f>
        <v>249.47</v>
      </c>
      <c r="F15" s="47">
        <f>F16+F17+F18</f>
        <v>29.62</v>
      </c>
      <c r="G15" s="47">
        <f>G16+G17+G18</f>
        <v>214.64</v>
      </c>
      <c r="H15" s="42">
        <f t="shared" si="0"/>
        <v>0.06911190938843946</v>
      </c>
      <c r="I15" s="43">
        <f t="shared" si="8"/>
        <v>-0.13961598589008706</v>
      </c>
      <c r="J15" s="47">
        <f>J16+J17+J18</f>
        <v>227.84</v>
      </c>
      <c r="K15" s="42">
        <f t="shared" si="10"/>
        <v>0.059284659012146725</v>
      </c>
      <c r="L15" s="43">
        <f t="shared" si="3"/>
        <v>-0.08670381208161304</v>
      </c>
      <c r="M15" s="45">
        <f>M16+M17+M18</f>
        <v>0</v>
      </c>
      <c r="N15" s="43">
        <f t="shared" si="1"/>
        <v>-1</v>
      </c>
      <c r="O15" s="53">
        <f>O16+O17+O18</f>
        <v>249.47</v>
      </c>
      <c r="P15" s="42">
        <f t="shared" si="2"/>
        <v>0.07606284999427376</v>
      </c>
      <c r="Q15" s="39">
        <f t="shared" si="4"/>
        <v>0</v>
      </c>
      <c r="R15" s="47">
        <f>R16+R17+R18</f>
        <v>211.78</v>
      </c>
      <c r="S15" s="44">
        <f t="shared" si="9"/>
        <v>0.059634170629123406</v>
      </c>
      <c r="T15" s="48">
        <f t="shared" si="5"/>
        <v>-0.15108029021525637</v>
      </c>
      <c r="U15" s="51">
        <f t="shared" si="6"/>
        <v>-0.15108029021525637</v>
      </c>
      <c r="V15" s="49">
        <f t="shared" si="7"/>
        <v>-16.060000000000002</v>
      </c>
    </row>
    <row r="16" spans="1:22" ht="15.75" customHeight="1">
      <c r="A16" s="54" t="s">
        <v>44</v>
      </c>
      <c r="B16" s="36" t="s">
        <v>45</v>
      </c>
      <c r="C16" s="37"/>
      <c r="D16" s="49">
        <f>'[1]Т9'!C11</f>
        <v>106.5</v>
      </c>
      <c r="E16" s="47">
        <f>'[1]Т9'!D11</f>
        <v>97.91</v>
      </c>
      <c r="F16" s="47">
        <f>'[1]Т9(1)'!I19/1000</f>
        <v>0</v>
      </c>
      <c r="G16" s="47">
        <f>'[1]Т9'!D11</f>
        <v>97.91</v>
      </c>
      <c r="H16" s="42">
        <f t="shared" si="0"/>
        <v>0.03152602985567512</v>
      </c>
      <c r="I16" s="43">
        <f t="shared" si="8"/>
        <v>0</v>
      </c>
      <c r="J16" s="47">
        <f>'[1]Т9'!E11</f>
        <v>97.91</v>
      </c>
      <c r="K16" s="42">
        <f t="shared" si="10"/>
        <v>0.02547647894961063</v>
      </c>
      <c r="L16" s="43">
        <f t="shared" si="3"/>
        <v>0</v>
      </c>
      <c r="M16" s="45"/>
      <c r="N16" s="43">
        <f t="shared" si="1"/>
        <v>-1</v>
      </c>
      <c r="O16" s="53">
        <f>'[1]Т9'!D11</f>
        <v>97.91</v>
      </c>
      <c r="P16" s="42">
        <f t="shared" si="2"/>
        <v>0.029852541960714088</v>
      </c>
      <c r="Q16" s="39">
        <f t="shared" si="4"/>
        <v>0</v>
      </c>
      <c r="R16" s="47">
        <f>'[1]Т9'!F11</f>
        <v>97.91</v>
      </c>
      <c r="S16" s="44">
        <f t="shared" si="9"/>
        <v>0.027570033271779548</v>
      </c>
      <c r="T16" s="48">
        <f t="shared" si="5"/>
        <v>0</v>
      </c>
      <c r="U16" s="51">
        <f t="shared" si="6"/>
        <v>0</v>
      </c>
      <c r="V16" s="49">
        <f t="shared" si="7"/>
        <v>0</v>
      </c>
    </row>
    <row r="17" spans="1:22" ht="15">
      <c r="A17" s="54" t="s">
        <v>46</v>
      </c>
      <c r="B17" s="55" t="s">
        <v>47</v>
      </c>
      <c r="C17" s="37"/>
      <c r="D17" s="51"/>
      <c r="E17" s="39"/>
      <c r="F17" s="39"/>
      <c r="G17" s="39"/>
      <c r="H17" s="42">
        <f t="shared" si="0"/>
        <v>0</v>
      </c>
      <c r="I17" s="43">
        <v>0</v>
      </c>
      <c r="J17" s="39"/>
      <c r="K17" s="42">
        <f t="shared" si="10"/>
        <v>0</v>
      </c>
      <c r="L17" s="43">
        <v>0</v>
      </c>
      <c r="M17" s="45"/>
      <c r="N17" s="43">
        <v>0</v>
      </c>
      <c r="O17" s="46"/>
      <c r="P17" s="42">
        <f t="shared" si="2"/>
        <v>0</v>
      </c>
      <c r="Q17" s="39" t="e">
        <f t="shared" si="4"/>
        <v>#DIV/0!</v>
      </c>
      <c r="R17" s="39"/>
      <c r="S17" s="44">
        <f t="shared" si="9"/>
        <v>0</v>
      </c>
      <c r="T17" s="48">
        <v>0</v>
      </c>
      <c r="U17" s="51" t="e">
        <f t="shared" si="6"/>
        <v>#DIV/0!</v>
      </c>
      <c r="V17" s="49">
        <f t="shared" si="7"/>
        <v>0</v>
      </c>
    </row>
    <row r="18" spans="1:22" ht="28.5">
      <c r="A18" s="54" t="s">
        <v>48</v>
      </c>
      <c r="B18" s="36" t="s">
        <v>49</v>
      </c>
      <c r="C18" s="37"/>
      <c r="D18" s="49">
        <f>'[1]Т9.2.'!C13</f>
        <v>103.27</v>
      </c>
      <c r="E18" s="47">
        <f>'[1]Т9.2.'!D13</f>
        <v>151.56</v>
      </c>
      <c r="F18" s="47">
        <f>'[1]Т9.2.'!E13</f>
        <v>29.62</v>
      </c>
      <c r="G18" s="47">
        <f>'[1]Т9.2.'!F13</f>
        <v>116.73</v>
      </c>
      <c r="H18" s="42">
        <f t="shared" si="0"/>
        <v>0.03758587953276434</v>
      </c>
      <c r="I18" s="43">
        <f t="shared" si="8"/>
        <v>-0.2298099762470308</v>
      </c>
      <c r="J18" s="47">
        <f>'[1]Т9.2.'!G13</f>
        <v>129.93</v>
      </c>
      <c r="K18" s="42">
        <f t="shared" si="10"/>
        <v>0.033808180062536095</v>
      </c>
      <c r="L18" s="43">
        <f t="shared" si="3"/>
        <v>-0.1427157561361837</v>
      </c>
      <c r="M18" s="45"/>
      <c r="N18" s="43">
        <f t="shared" si="1"/>
        <v>-1</v>
      </c>
      <c r="O18" s="52">
        <f>'[1]Т9.2.'!D13</f>
        <v>151.56</v>
      </c>
      <c r="P18" s="42">
        <f t="shared" si="2"/>
        <v>0.046210308033559674</v>
      </c>
      <c r="Q18" s="39">
        <f t="shared" si="4"/>
        <v>0</v>
      </c>
      <c r="R18" s="47">
        <f>'[1]Т9.2.'!D27</f>
        <v>113.87</v>
      </c>
      <c r="S18" s="44">
        <f t="shared" si="9"/>
        <v>0.032064137357343855</v>
      </c>
      <c r="T18" s="48">
        <f t="shared" si="5"/>
        <v>-0.24868039060438107</v>
      </c>
      <c r="U18" s="51">
        <f t="shared" si="6"/>
        <v>-0.24868039060438107</v>
      </c>
      <c r="V18" s="49">
        <f t="shared" si="7"/>
        <v>-16.060000000000002</v>
      </c>
    </row>
    <row r="19" spans="1:22" ht="27" customHeight="1">
      <c r="A19" s="35" t="s">
        <v>50</v>
      </c>
      <c r="B19" s="36" t="s">
        <v>51</v>
      </c>
      <c r="C19" s="37"/>
      <c r="D19" s="49">
        <f>D20+D21</f>
        <v>34.92</v>
      </c>
      <c r="E19" s="47">
        <f>E20+E21</f>
        <v>176.5</v>
      </c>
      <c r="F19" s="47">
        <f>F20+F21</f>
        <v>0</v>
      </c>
      <c r="G19" s="47">
        <f>G20+G21</f>
        <v>196.5</v>
      </c>
      <c r="H19" s="42">
        <f t="shared" si="0"/>
        <v>0.0632710128346457</v>
      </c>
      <c r="I19" s="43">
        <f t="shared" si="8"/>
        <v>0.11331444759206799</v>
      </c>
      <c r="J19" s="47">
        <f>J20+J21</f>
        <v>176.5</v>
      </c>
      <c r="K19" s="42">
        <f t="shared" si="10"/>
        <v>0.04592583530391457</v>
      </c>
      <c r="L19" s="43">
        <f t="shared" si="3"/>
        <v>0</v>
      </c>
      <c r="M19" s="45"/>
      <c r="N19" s="43">
        <f t="shared" si="1"/>
        <v>-1</v>
      </c>
      <c r="O19" s="53">
        <f>O20+O21</f>
        <v>176.5</v>
      </c>
      <c r="P19" s="42">
        <f t="shared" si="2"/>
        <v>0.0538144587485041</v>
      </c>
      <c r="Q19" s="39">
        <f t="shared" si="4"/>
        <v>0</v>
      </c>
      <c r="R19" s="47">
        <f>R20+R21</f>
        <v>176.5</v>
      </c>
      <c r="S19" s="44">
        <f t="shared" si="9"/>
        <v>0.04969983528208651</v>
      </c>
      <c r="T19" s="48">
        <f t="shared" si="5"/>
        <v>0</v>
      </c>
      <c r="U19" s="51">
        <f t="shared" si="6"/>
        <v>0</v>
      </c>
      <c r="V19" s="49">
        <f t="shared" si="7"/>
        <v>0</v>
      </c>
    </row>
    <row r="20" spans="1:22" ht="15.75" customHeight="1">
      <c r="A20" s="56" t="s">
        <v>52</v>
      </c>
      <c r="B20" s="36" t="s">
        <v>53</v>
      </c>
      <c r="C20" s="37"/>
      <c r="D20" s="47">
        <f>'[1]Т.10'!E14</f>
        <v>34.92</v>
      </c>
      <c r="E20" s="47">
        <f>'[1]Т.10'!F14</f>
        <v>0</v>
      </c>
      <c r="F20" s="47">
        <f>'[1]Т.10'!G14</f>
        <v>0</v>
      </c>
      <c r="G20" s="47">
        <f>'[1]Т.10'!H14</f>
        <v>20</v>
      </c>
      <c r="H20" s="42">
        <f t="shared" si="0"/>
        <v>0.006439797743984296</v>
      </c>
      <c r="I20" s="43">
        <v>0</v>
      </c>
      <c r="J20" s="47">
        <f>'[1]Т.10'!I14</f>
        <v>0</v>
      </c>
      <c r="K20" s="42">
        <f t="shared" si="10"/>
        <v>0</v>
      </c>
      <c r="L20" s="43">
        <v>0</v>
      </c>
      <c r="M20" s="45"/>
      <c r="N20" s="43">
        <v>0</v>
      </c>
      <c r="O20" s="52">
        <f>'[1]Т.10'!F14</f>
        <v>0</v>
      </c>
      <c r="P20" s="42">
        <f t="shared" si="2"/>
        <v>0</v>
      </c>
      <c r="Q20" s="39" t="e">
        <f t="shared" si="4"/>
        <v>#DIV/0!</v>
      </c>
      <c r="R20" s="47">
        <f>O20*1</f>
        <v>0</v>
      </c>
      <c r="S20" s="44">
        <f t="shared" si="9"/>
        <v>0</v>
      </c>
      <c r="T20" s="48">
        <v>0</v>
      </c>
      <c r="U20" s="51" t="e">
        <f t="shared" si="6"/>
        <v>#DIV/0!</v>
      </c>
      <c r="V20" s="49">
        <f t="shared" si="7"/>
        <v>0</v>
      </c>
    </row>
    <row r="21" spans="1:22" ht="17.25" customHeight="1">
      <c r="A21" s="35" t="s">
        <v>54</v>
      </c>
      <c r="B21" s="36" t="s">
        <v>55</v>
      </c>
      <c r="C21" s="37"/>
      <c r="D21" s="49">
        <f>'[1]Т.10'!E8</f>
        <v>0</v>
      </c>
      <c r="E21" s="47">
        <f>'[1]Т.10'!F8</f>
        <v>176.5</v>
      </c>
      <c r="F21" s="47">
        <f>'[1]Т.10'!G8</f>
        <v>0</v>
      </c>
      <c r="G21" s="47">
        <f>'[1]Т.10'!H8</f>
        <v>176.5</v>
      </c>
      <c r="H21" s="42">
        <f t="shared" si="0"/>
        <v>0.056831215090661406</v>
      </c>
      <c r="I21" s="43">
        <f t="shared" si="8"/>
        <v>0</v>
      </c>
      <c r="J21" s="47">
        <f>'[1]Т.10'!I8</f>
        <v>176.5</v>
      </c>
      <c r="K21" s="42">
        <f t="shared" si="10"/>
        <v>0.04592583530391457</v>
      </c>
      <c r="L21" s="43">
        <f t="shared" si="3"/>
        <v>0</v>
      </c>
      <c r="M21" s="45"/>
      <c r="N21" s="43">
        <f t="shared" si="1"/>
        <v>-1</v>
      </c>
      <c r="O21" s="52">
        <f>'[1]Т.10'!F8</f>
        <v>176.5</v>
      </c>
      <c r="P21" s="42">
        <f t="shared" si="2"/>
        <v>0.0538144587485041</v>
      </c>
      <c r="Q21" s="39">
        <f t="shared" si="4"/>
        <v>0</v>
      </c>
      <c r="R21" s="47">
        <f>'[1]Т.10'!I8</f>
        <v>176.5</v>
      </c>
      <c r="S21" s="44">
        <f t="shared" si="9"/>
        <v>0.04969983528208651</v>
      </c>
      <c r="T21" s="48">
        <f t="shared" si="5"/>
        <v>0</v>
      </c>
      <c r="U21" s="51">
        <f t="shared" si="6"/>
        <v>0</v>
      </c>
      <c r="V21" s="49">
        <f t="shared" si="7"/>
        <v>0</v>
      </c>
    </row>
    <row r="22" spans="1:22" ht="15.75" customHeight="1">
      <c r="A22" s="35" t="s">
        <v>56</v>
      </c>
      <c r="B22" s="36" t="s">
        <v>57</v>
      </c>
      <c r="C22" s="37"/>
      <c r="D22" s="49">
        <f>'[1]Т.12'!C11</f>
        <v>46.74</v>
      </c>
      <c r="E22" s="47">
        <f>'[1]Т.12'!D11</f>
        <v>65.7</v>
      </c>
      <c r="F22" s="39">
        <f>'[1]Т.12'!E11</f>
        <v>31.05</v>
      </c>
      <c r="G22" s="39">
        <f>'[1]Т.12'!G11</f>
        <v>81.08</v>
      </c>
      <c r="H22" s="42">
        <f t="shared" si="0"/>
        <v>0.026106940054112335</v>
      </c>
      <c r="I22" s="43">
        <f t="shared" si="8"/>
        <v>0.23409436834094355</v>
      </c>
      <c r="J22" s="39">
        <f>'[1]Т.12'!G11</f>
        <v>81.08</v>
      </c>
      <c r="K22" s="42">
        <f t="shared" si="10"/>
        <v>0.021097261906183534</v>
      </c>
      <c r="L22" s="43">
        <f t="shared" si="3"/>
        <v>0.23409436834094355</v>
      </c>
      <c r="M22" s="45"/>
      <c r="N22" s="43">
        <f t="shared" si="1"/>
        <v>-1</v>
      </c>
      <c r="O22" s="52">
        <f>'[1]Т.12'!D11</f>
        <v>65.7</v>
      </c>
      <c r="P22" s="42">
        <f t="shared" si="2"/>
        <v>0.02003178436134119</v>
      </c>
      <c r="Q22" s="39">
        <f t="shared" si="4"/>
        <v>0</v>
      </c>
      <c r="R22" s="39">
        <f>'[1]Т.12'!J11</f>
        <v>65.7</v>
      </c>
      <c r="S22" s="44">
        <f t="shared" si="9"/>
        <v>0.018500165314635036</v>
      </c>
      <c r="T22" s="48">
        <f t="shared" si="5"/>
        <v>0</v>
      </c>
      <c r="U22" s="51">
        <f t="shared" si="6"/>
        <v>0</v>
      </c>
      <c r="V22" s="49">
        <f t="shared" si="7"/>
        <v>-15.379999999999995</v>
      </c>
    </row>
    <row r="23" spans="1:22" ht="17.25" customHeight="1">
      <c r="A23" s="35" t="s">
        <v>58</v>
      </c>
      <c r="B23" s="36" t="s">
        <v>59</v>
      </c>
      <c r="C23" s="37"/>
      <c r="D23" s="47">
        <f>D25+D26+D27+D28+D30</f>
        <v>873.43</v>
      </c>
      <c r="E23" s="47">
        <f>E25+E26+E27+E28+E30</f>
        <v>627.24</v>
      </c>
      <c r="F23" s="47">
        <f>F25+F26+F27+F28+F30</f>
        <v>231.9</v>
      </c>
      <c r="G23" s="47">
        <f>G25+G26+G27+G28+G30</f>
        <v>902.61</v>
      </c>
      <c r="H23" s="42">
        <f t="shared" si="0"/>
        <v>0.29063129208488325</v>
      </c>
      <c r="I23" s="43">
        <f t="shared" si="8"/>
        <v>0.4390185574899561</v>
      </c>
      <c r="J23" s="47">
        <f>(J25+J26+J27+J28+J30)*78.5%</f>
        <v>728.5114</v>
      </c>
      <c r="K23" s="42">
        <f t="shared" si="10"/>
        <v>0.18956087577010897</v>
      </c>
      <c r="L23" s="43">
        <f t="shared" si="3"/>
        <v>0.16145558318984743</v>
      </c>
      <c r="M23" s="45"/>
      <c r="N23" s="43">
        <f t="shared" si="1"/>
        <v>-1</v>
      </c>
      <c r="O23" s="53">
        <f>O25+O26+O27+O28+O30</f>
        <v>627.24</v>
      </c>
      <c r="P23" s="42">
        <f t="shared" si="2"/>
        <v>0.1912440855830692</v>
      </c>
      <c r="Q23" s="39">
        <f t="shared" si="4"/>
        <v>0</v>
      </c>
      <c r="R23" s="47">
        <f>R25+R26+R27+R28+R30</f>
        <v>614.21</v>
      </c>
      <c r="S23" s="44">
        <f t="shared" si="9"/>
        <v>0.17295261092697087</v>
      </c>
      <c r="T23" s="48">
        <f t="shared" si="5"/>
        <v>-0.020773547605382303</v>
      </c>
      <c r="U23" s="51">
        <f t="shared" si="6"/>
        <v>-0.020773547605382303</v>
      </c>
      <c r="V23" s="49">
        <f t="shared" si="7"/>
        <v>-114.30139999999994</v>
      </c>
    </row>
    <row r="24" spans="1:22" ht="15" customHeight="1">
      <c r="A24" s="57"/>
      <c r="B24" s="36" t="s">
        <v>60</v>
      </c>
      <c r="C24" s="37"/>
      <c r="D24" s="51"/>
      <c r="E24" s="39"/>
      <c r="F24" s="39"/>
      <c r="G24" s="39"/>
      <c r="H24" s="42">
        <f t="shared" si="0"/>
        <v>0</v>
      </c>
      <c r="I24" s="43">
        <v>0</v>
      </c>
      <c r="J24" s="39"/>
      <c r="K24" s="42">
        <f t="shared" si="10"/>
        <v>0</v>
      </c>
      <c r="L24" s="43">
        <v>0</v>
      </c>
      <c r="M24" s="45"/>
      <c r="N24" s="43" t="e">
        <f t="shared" si="1"/>
        <v>#DIV/0!</v>
      </c>
      <c r="O24" s="46"/>
      <c r="P24" s="42">
        <f t="shared" si="2"/>
        <v>0</v>
      </c>
      <c r="Q24" s="39" t="e">
        <f t="shared" si="4"/>
        <v>#DIV/0!</v>
      </c>
      <c r="R24" s="39"/>
      <c r="S24" s="44">
        <f t="shared" si="9"/>
        <v>0</v>
      </c>
      <c r="T24" s="48">
        <v>0</v>
      </c>
      <c r="U24" s="51" t="e">
        <f t="shared" si="6"/>
        <v>#DIV/0!</v>
      </c>
      <c r="V24" s="49">
        <f t="shared" si="7"/>
        <v>0</v>
      </c>
    </row>
    <row r="25" spans="1:22" ht="16.5" customHeight="1">
      <c r="A25" s="35" t="s">
        <v>61</v>
      </c>
      <c r="B25" s="36" t="s">
        <v>62</v>
      </c>
      <c r="C25" s="37"/>
      <c r="D25" s="51"/>
      <c r="E25" s="39"/>
      <c r="F25" s="39"/>
      <c r="G25" s="39"/>
      <c r="H25" s="42">
        <f t="shared" si="0"/>
        <v>0</v>
      </c>
      <c r="I25" s="43">
        <v>0</v>
      </c>
      <c r="J25" s="39"/>
      <c r="K25" s="42">
        <f t="shared" si="10"/>
        <v>0</v>
      </c>
      <c r="L25" s="43">
        <v>0</v>
      </c>
      <c r="M25" s="45"/>
      <c r="N25" s="43" t="e">
        <f t="shared" si="1"/>
        <v>#DIV/0!</v>
      </c>
      <c r="O25" s="46"/>
      <c r="P25" s="42">
        <f t="shared" si="2"/>
        <v>0</v>
      </c>
      <c r="Q25" s="39" t="e">
        <f t="shared" si="4"/>
        <v>#DIV/0!</v>
      </c>
      <c r="R25" s="39"/>
      <c r="S25" s="44">
        <f t="shared" si="9"/>
        <v>0</v>
      </c>
      <c r="T25" s="48">
        <v>0</v>
      </c>
      <c r="U25" s="51" t="e">
        <f t="shared" si="6"/>
        <v>#DIV/0!</v>
      </c>
      <c r="V25" s="49">
        <f t="shared" si="7"/>
        <v>0</v>
      </c>
    </row>
    <row r="26" spans="1:22" ht="30" customHeight="1">
      <c r="A26" s="54" t="s">
        <v>63</v>
      </c>
      <c r="B26" s="36" t="s">
        <v>64</v>
      </c>
      <c r="C26" s="37"/>
      <c r="D26" s="51"/>
      <c r="E26" s="39"/>
      <c r="F26" s="39"/>
      <c r="G26" s="39"/>
      <c r="H26" s="42">
        <f t="shared" si="0"/>
        <v>0</v>
      </c>
      <c r="I26" s="43">
        <v>0</v>
      </c>
      <c r="J26" s="39"/>
      <c r="K26" s="42">
        <f t="shared" si="10"/>
        <v>0</v>
      </c>
      <c r="L26" s="43">
        <v>0</v>
      </c>
      <c r="M26" s="45"/>
      <c r="N26" s="43" t="e">
        <f t="shared" si="1"/>
        <v>#DIV/0!</v>
      </c>
      <c r="O26" s="46"/>
      <c r="P26" s="42">
        <f t="shared" si="2"/>
        <v>0</v>
      </c>
      <c r="Q26" s="39" t="e">
        <f t="shared" si="4"/>
        <v>#DIV/0!</v>
      </c>
      <c r="R26" s="39"/>
      <c r="S26" s="44">
        <f t="shared" si="9"/>
        <v>0</v>
      </c>
      <c r="T26" s="48">
        <v>0</v>
      </c>
      <c r="U26" s="51" t="e">
        <f t="shared" si="6"/>
        <v>#DIV/0!</v>
      </c>
      <c r="V26" s="49">
        <f t="shared" si="7"/>
        <v>0</v>
      </c>
    </row>
    <row r="27" spans="1:22" ht="0.75" customHeight="1">
      <c r="A27" s="54" t="s">
        <v>65</v>
      </c>
      <c r="B27" s="36" t="s">
        <v>66</v>
      </c>
      <c r="C27" s="37"/>
      <c r="D27" s="51"/>
      <c r="E27" s="39"/>
      <c r="F27" s="39"/>
      <c r="G27" s="39"/>
      <c r="H27" s="42">
        <f t="shared" si="0"/>
        <v>0</v>
      </c>
      <c r="I27" s="43">
        <v>0</v>
      </c>
      <c r="J27" s="39"/>
      <c r="K27" s="42">
        <f t="shared" si="10"/>
        <v>0</v>
      </c>
      <c r="L27" s="43">
        <v>0</v>
      </c>
      <c r="M27" s="45"/>
      <c r="N27" s="43" t="e">
        <f t="shared" si="1"/>
        <v>#DIV/0!</v>
      </c>
      <c r="O27" s="46"/>
      <c r="P27" s="42">
        <f t="shared" si="2"/>
        <v>0</v>
      </c>
      <c r="Q27" s="39" t="e">
        <f t="shared" si="4"/>
        <v>#DIV/0!</v>
      </c>
      <c r="R27" s="39"/>
      <c r="S27" s="44">
        <f t="shared" si="9"/>
        <v>0</v>
      </c>
      <c r="T27" s="48">
        <v>0</v>
      </c>
      <c r="U27" s="51" t="e">
        <f t="shared" si="6"/>
        <v>#DIV/0!</v>
      </c>
      <c r="V27" s="49">
        <f t="shared" si="7"/>
        <v>0</v>
      </c>
    </row>
    <row r="28" spans="1:22" ht="26.25" customHeight="1">
      <c r="A28" s="54" t="s">
        <v>67</v>
      </c>
      <c r="B28" s="50" t="s">
        <v>68</v>
      </c>
      <c r="C28" s="37"/>
      <c r="D28" s="51"/>
      <c r="E28" s="39"/>
      <c r="F28" s="39"/>
      <c r="G28" s="39"/>
      <c r="H28" s="42">
        <f t="shared" si="0"/>
        <v>0</v>
      </c>
      <c r="I28" s="43">
        <v>0</v>
      </c>
      <c r="J28" s="39"/>
      <c r="K28" s="42">
        <f t="shared" si="10"/>
        <v>0</v>
      </c>
      <c r="L28" s="43">
        <v>0</v>
      </c>
      <c r="M28" s="45"/>
      <c r="N28" s="43" t="e">
        <f t="shared" si="1"/>
        <v>#DIV/0!</v>
      </c>
      <c r="O28" s="46"/>
      <c r="P28" s="42">
        <f t="shared" si="2"/>
        <v>0</v>
      </c>
      <c r="Q28" s="39" t="e">
        <f t="shared" si="4"/>
        <v>#DIV/0!</v>
      </c>
      <c r="R28" s="47">
        <v>2.5</v>
      </c>
      <c r="S28" s="44">
        <f t="shared" si="9"/>
        <v>0.0007039636725508004</v>
      </c>
      <c r="T28" s="48">
        <v>0</v>
      </c>
      <c r="U28" s="51" t="e">
        <f t="shared" si="6"/>
        <v>#DIV/0!</v>
      </c>
      <c r="V28" s="49">
        <f t="shared" si="7"/>
        <v>2.5</v>
      </c>
    </row>
    <row r="29" spans="1:22" ht="15">
      <c r="A29" s="35"/>
      <c r="B29" s="50" t="s">
        <v>69</v>
      </c>
      <c r="C29" s="37"/>
      <c r="D29" s="51"/>
      <c r="E29" s="39"/>
      <c r="F29" s="39"/>
      <c r="G29" s="39"/>
      <c r="H29" s="42">
        <f t="shared" si="0"/>
        <v>0</v>
      </c>
      <c r="I29" s="43">
        <v>0</v>
      </c>
      <c r="J29" s="39"/>
      <c r="K29" s="42">
        <f t="shared" si="10"/>
        <v>0</v>
      </c>
      <c r="L29" s="43">
        <v>0</v>
      </c>
      <c r="M29" s="39"/>
      <c r="N29" s="43" t="e">
        <f t="shared" si="1"/>
        <v>#DIV/0!</v>
      </c>
      <c r="O29" s="46"/>
      <c r="P29" s="42">
        <f t="shared" si="2"/>
        <v>0</v>
      </c>
      <c r="Q29" s="39" t="e">
        <f t="shared" si="4"/>
        <v>#DIV/0!</v>
      </c>
      <c r="R29" s="47">
        <v>2.5</v>
      </c>
      <c r="S29" s="44">
        <f t="shared" si="9"/>
        <v>0.0007039636725508004</v>
      </c>
      <c r="T29" s="48">
        <v>0</v>
      </c>
      <c r="U29" s="51" t="e">
        <f t="shared" si="6"/>
        <v>#DIV/0!</v>
      </c>
      <c r="V29" s="49">
        <f t="shared" si="7"/>
        <v>2.5</v>
      </c>
    </row>
    <row r="30" spans="1:22" ht="29.25" customHeight="1">
      <c r="A30" s="54" t="s">
        <v>70</v>
      </c>
      <c r="B30" s="50" t="s">
        <v>71</v>
      </c>
      <c r="C30" s="37"/>
      <c r="D30" s="51">
        <f>'[1]Т13'!C9</f>
        <v>873.43</v>
      </c>
      <c r="E30" s="39">
        <f>'[1]Т13'!D9</f>
        <v>627.24</v>
      </c>
      <c r="F30" s="39">
        <f>'[1]Т13'!E9</f>
        <v>231.9</v>
      </c>
      <c r="G30" s="39">
        <f>'[1]Т13'!F9</f>
        <v>902.61</v>
      </c>
      <c r="H30" s="42">
        <f t="shared" si="0"/>
        <v>0.29063129208488325</v>
      </c>
      <c r="I30" s="43">
        <f t="shared" si="8"/>
        <v>0.4390185574899561</v>
      </c>
      <c r="J30" s="47">
        <f>'[1]Т13'!G9</f>
        <v>928.04</v>
      </c>
      <c r="K30" s="42">
        <f t="shared" si="10"/>
        <v>0.24147882263708148</v>
      </c>
      <c r="L30" s="43">
        <f t="shared" si="3"/>
        <v>0.47956125247114345</v>
      </c>
      <c r="M30" s="39"/>
      <c r="N30" s="43">
        <f t="shared" si="1"/>
        <v>-1</v>
      </c>
      <c r="O30" s="46">
        <f>'[1]Т13'!D9</f>
        <v>627.24</v>
      </c>
      <c r="P30" s="42">
        <f t="shared" si="2"/>
        <v>0.1912440855830692</v>
      </c>
      <c r="Q30" s="39">
        <f t="shared" si="4"/>
        <v>0</v>
      </c>
      <c r="R30" s="47">
        <v>611.71</v>
      </c>
      <c r="S30" s="44">
        <f t="shared" si="9"/>
        <v>0.17224864725442005</v>
      </c>
      <c r="T30" s="48">
        <f t="shared" si="5"/>
        <v>-0.024759262802117155</v>
      </c>
      <c r="U30" s="51">
        <f t="shared" si="6"/>
        <v>-0.024759262802117155</v>
      </c>
      <c r="V30" s="49">
        <f t="shared" si="7"/>
        <v>-316.3299999999999</v>
      </c>
    </row>
    <row r="31" spans="1:22" ht="13.5" customHeight="1">
      <c r="A31" s="54" t="s">
        <v>72</v>
      </c>
      <c r="B31" s="50" t="s">
        <v>73</v>
      </c>
      <c r="C31" s="37"/>
      <c r="D31" s="51"/>
      <c r="E31" s="39"/>
      <c r="F31" s="39"/>
      <c r="G31" s="39"/>
      <c r="H31" s="42">
        <f t="shared" si="0"/>
        <v>0</v>
      </c>
      <c r="I31" s="43">
        <v>0</v>
      </c>
      <c r="J31" s="39"/>
      <c r="K31" s="42">
        <f t="shared" si="10"/>
        <v>0</v>
      </c>
      <c r="L31" s="43">
        <v>0</v>
      </c>
      <c r="M31" s="39"/>
      <c r="N31" s="43" t="e">
        <f t="shared" si="1"/>
        <v>#DIV/0!</v>
      </c>
      <c r="O31" s="46"/>
      <c r="P31" s="42">
        <f t="shared" si="2"/>
        <v>0</v>
      </c>
      <c r="Q31" s="39" t="e">
        <f t="shared" si="4"/>
        <v>#DIV/0!</v>
      </c>
      <c r="R31" s="39"/>
      <c r="S31" s="44">
        <f t="shared" si="9"/>
        <v>0</v>
      </c>
      <c r="T31" s="48">
        <v>0</v>
      </c>
      <c r="U31" s="51" t="e">
        <f t="shared" si="6"/>
        <v>#DIV/0!</v>
      </c>
      <c r="V31" s="49">
        <f t="shared" si="7"/>
        <v>0</v>
      </c>
    </row>
    <row r="32" spans="1:22" ht="12.75" customHeight="1" hidden="1">
      <c r="A32" s="35">
        <v>12</v>
      </c>
      <c r="B32" s="50" t="s">
        <v>74</v>
      </c>
      <c r="C32" s="37"/>
      <c r="D32" s="51"/>
      <c r="E32" s="39"/>
      <c r="F32" s="39"/>
      <c r="G32" s="39"/>
      <c r="H32" s="42">
        <f t="shared" si="0"/>
        <v>0</v>
      </c>
      <c r="I32" s="43">
        <v>0</v>
      </c>
      <c r="J32" s="39"/>
      <c r="K32" s="42">
        <f t="shared" si="10"/>
        <v>0</v>
      </c>
      <c r="L32" s="43">
        <v>0</v>
      </c>
      <c r="M32" s="39"/>
      <c r="N32" s="43" t="e">
        <f t="shared" si="1"/>
        <v>#DIV/0!</v>
      </c>
      <c r="O32" s="46"/>
      <c r="P32" s="42">
        <f t="shared" si="2"/>
        <v>0</v>
      </c>
      <c r="Q32" s="39" t="e">
        <f t="shared" si="4"/>
        <v>#DIV/0!</v>
      </c>
      <c r="R32" s="39"/>
      <c r="S32" s="44">
        <f t="shared" si="9"/>
        <v>0</v>
      </c>
      <c r="T32" s="48">
        <v>0</v>
      </c>
      <c r="U32" s="51" t="e">
        <f t="shared" si="6"/>
        <v>#DIV/0!</v>
      </c>
      <c r="V32" s="49">
        <f t="shared" si="7"/>
        <v>0</v>
      </c>
    </row>
    <row r="33" spans="1:22" ht="27.75" customHeight="1">
      <c r="A33" s="35" t="s">
        <v>75</v>
      </c>
      <c r="B33" s="50" t="s">
        <v>76</v>
      </c>
      <c r="C33" s="37"/>
      <c r="D33" s="51"/>
      <c r="E33" s="39"/>
      <c r="F33" s="39"/>
      <c r="G33" s="39"/>
      <c r="H33" s="42">
        <f t="shared" si="0"/>
        <v>0</v>
      </c>
      <c r="I33" s="43">
        <v>0</v>
      </c>
      <c r="J33" s="39"/>
      <c r="K33" s="42">
        <f t="shared" si="10"/>
        <v>0</v>
      </c>
      <c r="L33" s="43">
        <v>0</v>
      </c>
      <c r="M33" s="39"/>
      <c r="N33" s="43" t="e">
        <f t="shared" si="1"/>
        <v>#DIV/0!</v>
      </c>
      <c r="O33" s="46"/>
      <c r="P33" s="42">
        <f t="shared" si="2"/>
        <v>0</v>
      </c>
      <c r="Q33" s="39" t="e">
        <f t="shared" si="4"/>
        <v>#DIV/0!</v>
      </c>
      <c r="R33" s="39"/>
      <c r="S33" s="44">
        <f t="shared" si="9"/>
        <v>0</v>
      </c>
      <c r="T33" s="48">
        <v>0</v>
      </c>
      <c r="U33" s="51" t="e">
        <f t="shared" si="6"/>
        <v>#DIV/0!</v>
      </c>
      <c r="V33" s="49">
        <f t="shared" si="7"/>
        <v>0</v>
      </c>
    </row>
    <row r="34" spans="1:22" ht="18" customHeight="1">
      <c r="A34" s="35" t="s">
        <v>77</v>
      </c>
      <c r="B34" s="50" t="s">
        <v>78</v>
      </c>
      <c r="C34" s="58"/>
      <c r="D34" s="49">
        <f>D8+D10+D12+D14+D15+D19+D22+D23+D28+D9</f>
        <v>2764.3061999999995</v>
      </c>
      <c r="E34" s="47">
        <f>E8+E10+E12+E14+E15+E19+E22+E23+E28+E9</f>
        <v>3083.00044</v>
      </c>
      <c r="F34" s="47">
        <f>F8+F10+F12+F14+F15+F19+F22+F23+F28+F9</f>
        <v>1157.73548</v>
      </c>
      <c r="G34" s="47">
        <f>G8+G10+G12+G14+G15+G19+G22+G23+G28+G9</f>
        <v>3208.8281800000004</v>
      </c>
      <c r="H34" s="42">
        <f t="shared" si="0"/>
        <v>1.0332102237198617</v>
      </c>
      <c r="I34" s="43">
        <f t="shared" si="8"/>
        <v>0.04081340319237858</v>
      </c>
      <c r="J34" s="47">
        <f>J8+J10+J12+J14+J15+J19+J22+J23+J28+J9</f>
        <v>3612.5635799999995</v>
      </c>
      <c r="K34" s="42">
        <f t="shared" si="10"/>
        <v>0.9400000000000001</v>
      </c>
      <c r="L34" s="43">
        <f t="shared" si="3"/>
        <v>0.17176875265058333</v>
      </c>
      <c r="M34" s="59">
        <f>M8+M9+M10+M11+M12+M13+M14+M15+M19+M22+M23</f>
        <v>0</v>
      </c>
      <c r="N34" s="43">
        <f t="shared" si="1"/>
        <v>-1</v>
      </c>
      <c r="O34" s="52">
        <f>O8+O10+O12+O14+O15+O19+O22+O23+O28+O9</f>
        <v>3083.00044</v>
      </c>
      <c r="P34" s="42">
        <f t="shared" si="2"/>
        <v>0.94</v>
      </c>
      <c r="Q34" s="39">
        <f t="shared" si="4"/>
        <v>0</v>
      </c>
      <c r="R34" s="47">
        <f>R8+R10+R12+R14+R15+R19+R22+R23+R9</f>
        <v>3338.24044</v>
      </c>
      <c r="S34" s="44">
        <f>R34/R$40</f>
        <v>0.94</v>
      </c>
      <c r="T34" s="48">
        <f t="shared" si="5"/>
        <v>0.08278947894019772</v>
      </c>
      <c r="U34" s="51">
        <f t="shared" si="6"/>
        <v>0.08278947894019772</v>
      </c>
      <c r="V34" s="49">
        <f t="shared" si="7"/>
        <v>-274.3231399999995</v>
      </c>
    </row>
    <row r="35" spans="1:22" ht="17.25" customHeight="1">
      <c r="A35" s="35" t="s">
        <v>79</v>
      </c>
      <c r="B35" s="50" t="s">
        <v>80</v>
      </c>
      <c r="C35" s="60">
        <f>'[1]Т 2'!C70</f>
        <v>0</v>
      </c>
      <c r="D35" s="51">
        <f>'[1]Т 2'!D70</f>
        <v>3.588</v>
      </c>
      <c r="E35" s="61">
        <f>'[1]Т 2'!F70</f>
        <v>3.73</v>
      </c>
      <c r="F35" s="61">
        <f>'[1]Т 2'!G70</f>
        <v>1.802</v>
      </c>
      <c r="G35" s="61">
        <f>'[1]Т 2'!H70</f>
        <v>3.532</v>
      </c>
      <c r="H35" s="42"/>
      <c r="I35" s="62">
        <f t="shared" si="8"/>
        <v>-0.05308310991957099</v>
      </c>
      <c r="J35" s="61">
        <f>'[1]Т 2'!I70</f>
        <v>3.532</v>
      </c>
      <c r="K35" s="42"/>
      <c r="L35" s="43">
        <f t="shared" si="3"/>
        <v>-0.05308310991957099</v>
      </c>
      <c r="M35" s="39"/>
      <c r="N35" s="43">
        <f t="shared" si="1"/>
        <v>-1</v>
      </c>
      <c r="O35" s="63">
        <f>'[1]Т 2'!F70</f>
        <v>3.73</v>
      </c>
      <c r="P35" s="42"/>
      <c r="Q35" s="39">
        <f t="shared" si="4"/>
        <v>0</v>
      </c>
      <c r="R35" s="61">
        <f>'[1]Т 2'!I70</f>
        <v>3.532</v>
      </c>
      <c r="S35" s="44"/>
      <c r="T35" s="48">
        <f t="shared" si="5"/>
        <v>-0.05308310991957099</v>
      </c>
      <c r="U35" s="51">
        <f t="shared" si="6"/>
        <v>-0.05308310991957099</v>
      </c>
      <c r="V35" s="49">
        <f t="shared" si="7"/>
        <v>0</v>
      </c>
    </row>
    <row r="36" spans="1:22" ht="15.75" customHeight="1">
      <c r="A36" s="35" t="s">
        <v>81</v>
      </c>
      <c r="B36" s="50" t="s">
        <v>82</v>
      </c>
      <c r="C36" s="37"/>
      <c r="D36" s="49">
        <f>D34/D35</f>
        <v>770.4309364548493</v>
      </c>
      <c r="E36" s="47">
        <f>E34/E35</f>
        <v>826.5416729222519</v>
      </c>
      <c r="F36" s="47">
        <f>F34/F35</f>
        <v>642.4725194228635</v>
      </c>
      <c r="G36" s="47">
        <f>G34/G35</f>
        <v>908.5017497168744</v>
      </c>
      <c r="H36" s="42"/>
      <c r="I36" s="43">
        <f t="shared" si="8"/>
        <v>0.09916024742570007</v>
      </c>
      <c r="J36" s="47">
        <f>J34/J35</f>
        <v>1022.8096206115514</v>
      </c>
      <c r="K36" s="42"/>
      <c r="L36" s="43">
        <f t="shared" si="3"/>
        <v>0.2374568084333739</v>
      </c>
      <c r="M36" s="59" t="e">
        <f>M34/M35</f>
        <v>#DIV/0!</v>
      </c>
      <c r="N36" s="43" t="e">
        <f t="shared" si="1"/>
        <v>#DIV/0!</v>
      </c>
      <c r="O36" s="52">
        <f>O34/O35</f>
        <v>826.5416729222519</v>
      </c>
      <c r="P36" s="42"/>
      <c r="Q36" s="39">
        <f>O36/E36-1</f>
        <v>0</v>
      </c>
      <c r="R36" s="47">
        <f>R34/R35</f>
        <v>945.1416874292186</v>
      </c>
      <c r="S36" s="44"/>
      <c r="T36" s="64">
        <f t="shared" si="5"/>
        <v>0.14348945539267777</v>
      </c>
      <c r="U36" s="51">
        <f>R36/O36-1</f>
        <v>0.14348945539267777</v>
      </c>
      <c r="V36" s="49">
        <f>R36-J36</f>
        <v>-77.66793318233283</v>
      </c>
    </row>
    <row r="37" spans="1:22" ht="17.25" customHeight="1">
      <c r="A37" s="35" t="s">
        <v>83</v>
      </c>
      <c r="B37" s="50" t="s">
        <v>84</v>
      </c>
      <c r="C37" s="37"/>
      <c r="D37" s="39">
        <f>D34/94*6</f>
        <v>176.44507659574464</v>
      </c>
      <c r="E37" s="47">
        <f>E34/94*6</f>
        <v>196.78726212765955</v>
      </c>
      <c r="F37" s="47">
        <f>F34/94*6</f>
        <v>73.89800936170212</v>
      </c>
      <c r="G37" s="47">
        <f>G40*0.06</f>
        <v>186.341256</v>
      </c>
      <c r="H37" s="42">
        <f>G37/G$40</f>
        <v>0.06</v>
      </c>
      <c r="I37" s="43">
        <f t="shared" si="8"/>
        <v>-0.05308273520713469</v>
      </c>
      <c r="J37" s="47">
        <f>J34/94*6</f>
        <v>230.58916468085107</v>
      </c>
      <c r="K37" s="42">
        <f>J37/J$40</f>
        <v>0.06000000000000001</v>
      </c>
      <c r="L37" s="43">
        <f t="shared" si="3"/>
        <v>0.17176875265058378</v>
      </c>
      <c r="M37" s="47"/>
      <c r="N37" s="43">
        <f t="shared" si="1"/>
        <v>-1</v>
      </c>
      <c r="O37" s="46">
        <f>O34/94*6</f>
        <v>196.78726212765955</v>
      </c>
      <c r="P37" s="42">
        <f>O37/O$40</f>
        <v>0.05999999999999999</v>
      </c>
      <c r="Q37" s="39">
        <f t="shared" si="4"/>
        <v>0</v>
      </c>
      <c r="R37" s="47">
        <f>R34/94*6</f>
        <v>213.0791770212766</v>
      </c>
      <c r="S37" s="44">
        <f>R37/R$40</f>
        <v>0.06</v>
      </c>
      <c r="T37" s="48">
        <f t="shared" si="5"/>
        <v>0.08278947894019772</v>
      </c>
      <c r="U37" s="51">
        <f t="shared" si="6"/>
        <v>0.08278947894019772</v>
      </c>
      <c r="V37" s="49">
        <f t="shared" si="7"/>
        <v>-17.509987659574477</v>
      </c>
    </row>
    <row r="38" spans="1:22" ht="17.25" customHeight="1">
      <c r="A38" s="35" t="s">
        <v>85</v>
      </c>
      <c r="B38" s="50" t="s">
        <v>86</v>
      </c>
      <c r="C38" s="37"/>
      <c r="D38" s="39"/>
      <c r="E38" s="47"/>
      <c r="F38" s="47"/>
      <c r="G38" s="47">
        <f>G40-G34-G37</f>
        <v>-289.48183600000067</v>
      </c>
      <c r="H38" s="42"/>
      <c r="I38" s="43"/>
      <c r="J38" s="47"/>
      <c r="K38" s="42"/>
      <c r="L38" s="43"/>
      <c r="M38" s="47"/>
      <c r="N38" s="43"/>
      <c r="O38" s="46"/>
      <c r="P38" s="42"/>
      <c r="Q38" s="39"/>
      <c r="R38" s="47"/>
      <c r="S38" s="44"/>
      <c r="T38" s="48"/>
      <c r="U38" s="51"/>
      <c r="V38" s="49"/>
    </row>
    <row r="39" spans="1:22" ht="15.75" customHeight="1">
      <c r="A39" s="35" t="s">
        <v>87</v>
      </c>
      <c r="B39" s="50" t="s">
        <v>88</v>
      </c>
      <c r="C39" s="37"/>
      <c r="D39" s="65">
        <f>D37/D34</f>
        <v>0.06382978723404255</v>
      </c>
      <c r="E39" s="65">
        <f>E37/E34</f>
        <v>0.06382978723404255</v>
      </c>
      <c r="F39" s="65">
        <f>F37/F34</f>
        <v>0.06382978723404255</v>
      </c>
      <c r="G39" s="65">
        <f>G37/G34</f>
        <v>0.05807143466310495</v>
      </c>
      <c r="H39" s="42"/>
      <c r="I39" s="43"/>
      <c r="J39" s="65">
        <f>J37/J34</f>
        <v>0.06382978723404256</v>
      </c>
      <c r="K39" s="42"/>
      <c r="L39" s="43"/>
      <c r="M39" s="43"/>
      <c r="N39" s="43"/>
      <c r="O39" s="66">
        <f>O37/O36</f>
        <v>0.23808510638297872</v>
      </c>
      <c r="P39" s="42"/>
      <c r="Q39" s="39"/>
      <c r="R39" s="65">
        <f>R37/R34</f>
        <v>0.06382978723404255</v>
      </c>
      <c r="S39" s="44"/>
      <c r="T39" s="48"/>
      <c r="U39" s="51"/>
      <c r="V39" s="49"/>
    </row>
    <row r="40" spans="1:22" ht="16.5" customHeight="1">
      <c r="A40" s="35" t="s">
        <v>89</v>
      </c>
      <c r="B40" s="50" t="s">
        <v>90</v>
      </c>
      <c r="C40" s="58"/>
      <c r="D40" s="49">
        <f>D34+D37</f>
        <v>2940.751276595744</v>
      </c>
      <c r="E40" s="47">
        <f>E34+E37</f>
        <v>3279.7877021276595</v>
      </c>
      <c r="F40" s="47">
        <f>F34+F37</f>
        <v>1231.6334893617022</v>
      </c>
      <c r="G40" s="47">
        <f>G41*G35</f>
        <v>3105.6875999999997</v>
      </c>
      <c r="H40" s="42">
        <f>G40/G$40</f>
        <v>1</v>
      </c>
      <c r="I40" s="43">
        <f>G40/E40-1</f>
        <v>-0.0530827352071348</v>
      </c>
      <c r="J40" s="47">
        <f>J34+J37</f>
        <v>3843.1527446808504</v>
      </c>
      <c r="K40" s="42">
        <f>J40/J$40</f>
        <v>1</v>
      </c>
      <c r="L40" s="43">
        <f>J40/E40-1</f>
        <v>0.17176875265058333</v>
      </c>
      <c r="M40" s="47"/>
      <c r="N40" s="43">
        <f>M40/E40-1</f>
        <v>-1</v>
      </c>
      <c r="O40" s="52">
        <f>O34+O37</f>
        <v>3279.7877021276595</v>
      </c>
      <c r="P40" s="42">
        <f>O40/O$40</f>
        <v>1</v>
      </c>
      <c r="Q40" s="39">
        <f t="shared" si="4"/>
        <v>0</v>
      </c>
      <c r="R40" s="47">
        <f>R34+R37</f>
        <v>3551.319617021277</v>
      </c>
      <c r="S40" s="44">
        <f>R40/R$40</f>
        <v>1</v>
      </c>
      <c r="T40" s="48">
        <f t="shared" si="5"/>
        <v>0.08278947894019772</v>
      </c>
      <c r="U40" s="51">
        <f t="shared" si="6"/>
        <v>0.08278947894019772</v>
      </c>
      <c r="V40" s="49">
        <f t="shared" si="7"/>
        <v>-291.8331276595736</v>
      </c>
    </row>
    <row r="41" spans="1:22" s="72" customFormat="1" ht="30" customHeight="1">
      <c r="A41" s="35" t="s">
        <v>91</v>
      </c>
      <c r="B41" s="50" t="s">
        <v>92</v>
      </c>
      <c r="C41" s="67"/>
      <c r="D41" s="68">
        <v>731</v>
      </c>
      <c r="E41" s="69">
        <f>E40/E35</f>
        <v>879.299652044949</v>
      </c>
      <c r="F41" s="47">
        <v>879.3</v>
      </c>
      <c r="G41" s="47">
        <v>879.3</v>
      </c>
      <c r="H41" s="42"/>
      <c r="I41" s="62">
        <f>G41/E41-1</f>
        <v>3.957183996039504E-07</v>
      </c>
      <c r="J41" s="47">
        <f>J40/J35</f>
        <v>1088.0953410761185</v>
      </c>
      <c r="K41" s="42"/>
      <c r="L41" s="62">
        <f>J41/E41-1</f>
        <v>0.2374568084333737</v>
      </c>
      <c r="M41" s="47"/>
      <c r="N41" s="43">
        <f>M41/E41-1</f>
        <v>-1</v>
      </c>
      <c r="O41" s="47">
        <f>O40/O35</f>
        <v>879.299652044949</v>
      </c>
      <c r="P41" s="42"/>
      <c r="Q41" s="39">
        <f t="shared" si="4"/>
        <v>0</v>
      </c>
      <c r="R41" s="69">
        <f>R40/R35</f>
        <v>1005.4698802438496</v>
      </c>
      <c r="S41" s="44"/>
      <c r="T41" s="70">
        <f t="shared" si="5"/>
        <v>0.14348945539267755</v>
      </c>
      <c r="U41" s="71">
        <f>R41/O41-1</f>
        <v>0.14348945539267755</v>
      </c>
      <c r="V41" s="49">
        <f t="shared" si="7"/>
        <v>-82.62546083226891</v>
      </c>
    </row>
    <row r="42" spans="1:22" ht="16.5" customHeight="1">
      <c r="A42" s="35" t="s">
        <v>93</v>
      </c>
      <c r="B42" s="73" t="s">
        <v>94</v>
      </c>
      <c r="C42" s="37"/>
      <c r="D42" s="49">
        <f>D41*D35</f>
        <v>2622.828</v>
      </c>
      <c r="E42" s="47">
        <f>E41*E35</f>
        <v>3279.7877021276595</v>
      </c>
      <c r="F42" s="47">
        <f>F41*F35</f>
        <v>1584.4986</v>
      </c>
      <c r="G42" s="47">
        <f>G41*G35</f>
        <v>3105.6875999999997</v>
      </c>
      <c r="H42" s="39"/>
      <c r="I42" s="39"/>
      <c r="J42" s="47">
        <f>J41*J35</f>
        <v>3843.152744680851</v>
      </c>
      <c r="K42" s="39"/>
      <c r="L42" s="39"/>
      <c r="M42" s="39"/>
      <c r="N42" s="39"/>
      <c r="O42" s="47">
        <f>O41*O35</f>
        <v>3279.7877021276595</v>
      </c>
      <c r="P42" s="39"/>
      <c r="Q42" s="39"/>
      <c r="R42" s="47">
        <f>R41*R35</f>
        <v>3551.319617021277</v>
      </c>
      <c r="S42" s="44"/>
      <c r="T42" s="64"/>
      <c r="U42" s="51"/>
      <c r="V42" s="49"/>
    </row>
    <row r="43" spans="1:22" ht="15.75" customHeight="1">
      <c r="A43" s="35" t="s">
        <v>95</v>
      </c>
      <c r="B43" s="73" t="s">
        <v>96</v>
      </c>
      <c r="C43" s="37"/>
      <c r="D43" s="49">
        <f>'[1]Т.8.2.'!D21</f>
        <v>5987</v>
      </c>
      <c r="E43" s="47">
        <f>'[1]Т.8.2.'!E21</f>
        <v>7074</v>
      </c>
      <c r="F43" s="47">
        <f>'[1]Т.8.2.'!F21</f>
        <v>6996</v>
      </c>
      <c r="G43" s="47">
        <f>'[1]Т.8.2.'!G21</f>
        <v>7406</v>
      </c>
      <c r="H43" s="39"/>
      <c r="I43" s="39"/>
      <c r="J43" s="47">
        <f>'[1]Т.8.2.'!H21</f>
        <v>7406</v>
      </c>
      <c r="K43" s="39"/>
      <c r="L43" s="39"/>
      <c r="M43" s="39"/>
      <c r="N43" s="39"/>
      <c r="O43" s="52">
        <f>'[1]Т.8.2.'!E21</f>
        <v>7074</v>
      </c>
      <c r="P43" s="39"/>
      <c r="Q43" s="39"/>
      <c r="R43" s="47">
        <f>'[1]Т.8.2.'!E21</f>
        <v>7074</v>
      </c>
      <c r="S43" s="44"/>
      <c r="T43" s="64"/>
      <c r="U43" s="51"/>
      <c r="V43" s="49"/>
    </row>
    <row r="44" spans="1:10" ht="12.75">
      <c r="A44" s="74"/>
      <c r="B44" s="75"/>
      <c r="C44" s="75"/>
      <c r="D44" s="75"/>
      <c r="E44" s="75"/>
      <c r="F44" s="75"/>
      <c r="G44" s="75"/>
      <c r="H44" s="76"/>
      <c r="I44" s="76"/>
      <c r="J44" s="76"/>
    </row>
    <row r="45" spans="1:10" ht="12.75">
      <c r="A45" s="77"/>
      <c r="B45" s="78"/>
      <c r="C45" s="79"/>
      <c r="D45" s="79"/>
      <c r="E45" s="79"/>
      <c r="F45" s="79"/>
      <c r="G45" s="79"/>
      <c r="H45" s="79"/>
      <c r="I45" s="79"/>
      <c r="J45" s="79"/>
    </row>
  </sheetData>
  <mergeCells count="26">
    <mergeCell ref="S5:S6"/>
    <mergeCell ref="T5:T6"/>
    <mergeCell ref="U5:U6"/>
    <mergeCell ref="V5:V6"/>
    <mergeCell ref="O5:O6"/>
    <mergeCell ref="P5:P6"/>
    <mergeCell ref="Q5:Q6"/>
    <mergeCell ref="R5:R6"/>
    <mergeCell ref="O4:V4"/>
    <mergeCell ref="C5:D5"/>
    <mergeCell ref="E5:G5"/>
    <mergeCell ref="H5:H6"/>
    <mergeCell ref="I5:I6"/>
    <mergeCell ref="J5:J6"/>
    <mergeCell ref="K5:K6"/>
    <mergeCell ref="L5:L6"/>
    <mergeCell ref="M5:M6"/>
    <mergeCell ref="N5:N6"/>
    <mergeCell ref="A4:A6"/>
    <mergeCell ref="B4:B6"/>
    <mergeCell ref="C4:L4"/>
    <mergeCell ref="M4:N4"/>
    <mergeCell ref="C1:V1"/>
    <mergeCell ref="A2:V2"/>
    <mergeCell ref="B3:I3"/>
    <mergeCell ref="U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:IV16384"/>
    </sheetView>
  </sheetViews>
  <sheetFormatPr defaultColWidth="9.33203125" defaultRowHeight="12.75"/>
  <cols>
    <col min="1" max="1" width="4.16015625" style="80" customWidth="1"/>
    <col min="2" max="2" width="42" style="80" customWidth="1"/>
    <col min="3" max="3" width="10.5" style="80" customWidth="1"/>
    <col min="4" max="4" width="11.5" style="80" customWidth="1"/>
    <col min="5" max="5" width="10.33203125" style="80" customWidth="1"/>
    <col min="6" max="6" width="11.33203125" style="80" customWidth="1"/>
    <col min="7" max="8" width="11.5" style="80" customWidth="1"/>
    <col min="9" max="9" width="12" style="80" customWidth="1"/>
    <col min="10" max="16384" width="9.33203125" style="80" customWidth="1"/>
  </cols>
  <sheetData>
    <row r="1" spans="8:9" ht="12.75">
      <c r="H1" s="81" t="s">
        <v>97</v>
      </c>
      <c r="I1" s="81"/>
    </row>
    <row r="2" spans="1:9" ht="15" customHeight="1">
      <c r="A2" s="82" t="s">
        <v>98</v>
      </c>
      <c r="B2" s="82"/>
      <c r="C2" s="82"/>
      <c r="D2" s="82"/>
      <c r="E2" s="82"/>
      <c r="F2" s="82"/>
      <c r="G2" s="82"/>
      <c r="H2" s="82"/>
      <c r="I2" s="82"/>
    </row>
    <row r="3" spans="8:9" ht="12.75" customHeight="1" thickBot="1">
      <c r="H3" s="83" t="s">
        <v>99</v>
      </c>
      <c r="I3" s="83"/>
    </row>
    <row r="4" spans="1:9" ht="12.75" customHeight="1" thickBot="1">
      <c r="A4" s="84" t="s">
        <v>100</v>
      </c>
      <c r="B4" s="85"/>
      <c r="C4" s="86" t="s">
        <v>8</v>
      </c>
      <c r="D4" s="87"/>
      <c r="E4" s="88"/>
      <c r="F4" s="89" t="s">
        <v>101</v>
      </c>
      <c r="G4" s="90"/>
      <c r="H4" s="90"/>
      <c r="I4" s="91" t="s">
        <v>102</v>
      </c>
    </row>
    <row r="5" spans="1:9" ht="39" customHeight="1" thickBot="1">
      <c r="A5" s="92"/>
      <c r="B5" s="93"/>
      <c r="C5" s="94" t="s">
        <v>103</v>
      </c>
      <c r="D5" s="94" t="s">
        <v>104</v>
      </c>
      <c r="E5" s="95" t="s">
        <v>105</v>
      </c>
      <c r="F5" s="96" t="s">
        <v>103</v>
      </c>
      <c r="G5" s="97" t="s">
        <v>26</v>
      </c>
      <c r="H5" s="98" t="s">
        <v>106</v>
      </c>
      <c r="I5" s="99"/>
    </row>
    <row r="6" spans="1:11" ht="1.5" customHeight="1">
      <c r="A6" s="100">
        <v>1</v>
      </c>
      <c r="B6" s="101">
        <v>2</v>
      </c>
      <c r="C6" s="101">
        <v>3</v>
      </c>
      <c r="D6" s="101">
        <v>4</v>
      </c>
      <c r="E6" s="102">
        <v>5</v>
      </c>
      <c r="F6" s="103">
        <v>6</v>
      </c>
      <c r="G6" s="104">
        <v>7</v>
      </c>
      <c r="H6" s="102">
        <v>8</v>
      </c>
      <c r="I6" s="103">
        <v>9</v>
      </c>
      <c r="J6" s="105"/>
      <c r="K6" s="106"/>
    </row>
    <row r="7" spans="1:9" ht="13.5" customHeight="1">
      <c r="A7" s="107" t="s">
        <v>28</v>
      </c>
      <c r="B7" s="108" t="s">
        <v>107</v>
      </c>
      <c r="C7" s="109"/>
      <c r="D7" s="109">
        <f>D10</f>
        <v>3.642</v>
      </c>
      <c r="E7" s="110"/>
      <c r="F7" s="109">
        <f>F10</f>
        <v>3.788</v>
      </c>
      <c r="G7" s="109">
        <f>G10</f>
        <v>1.832</v>
      </c>
      <c r="H7" s="111">
        <f>H10</f>
        <v>3.59</v>
      </c>
      <c r="I7" s="111">
        <f>I10</f>
        <v>3.59</v>
      </c>
    </row>
    <row r="8" spans="1:9" ht="12.75" hidden="1">
      <c r="A8" s="112"/>
      <c r="B8" s="113" t="s">
        <v>108</v>
      </c>
      <c r="C8" s="114"/>
      <c r="D8" s="114"/>
      <c r="E8" s="115"/>
      <c r="F8" s="116"/>
      <c r="G8" s="117"/>
      <c r="H8" s="115"/>
      <c r="I8" s="116"/>
    </row>
    <row r="9" spans="1:9" ht="10.5" customHeight="1">
      <c r="A9" s="112"/>
      <c r="B9" s="113" t="s">
        <v>109</v>
      </c>
      <c r="C9" s="114"/>
      <c r="D9" s="114"/>
      <c r="E9" s="115"/>
      <c r="F9" s="116"/>
      <c r="G9" s="117"/>
      <c r="H9" s="115"/>
      <c r="I9" s="116"/>
    </row>
    <row r="10" spans="1:9" ht="12.75">
      <c r="A10" s="112"/>
      <c r="B10" s="113" t="s">
        <v>110</v>
      </c>
      <c r="C10" s="109"/>
      <c r="D10" s="109">
        <v>3.642</v>
      </c>
      <c r="E10" s="118"/>
      <c r="F10" s="119">
        <v>3.788</v>
      </c>
      <c r="G10" s="120">
        <v>1.832</v>
      </c>
      <c r="H10" s="121">
        <v>3.59</v>
      </c>
      <c r="I10" s="119">
        <v>3.59</v>
      </c>
    </row>
    <row r="11" spans="1:9" ht="12.75">
      <c r="A11" s="112"/>
      <c r="B11" s="113" t="s">
        <v>111</v>
      </c>
      <c r="C11" s="109"/>
      <c r="D11" s="109"/>
      <c r="E11" s="118"/>
      <c r="F11" s="122"/>
      <c r="G11" s="123"/>
      <c r="H11" s="124"/>
      <c r="I11" s="122"/>
    </row>
    <row r="12" spans="1:9" ht="12.75">
      <c r="A12" s="112"/>
      <c r="B12" s="113" t="s">
        <v>112</v>
      </c>
      <c r="C12" s="109"/>
      <c r="D12" s="109"/>
      <c r="E12" s="118"/>
      <c r="F12" s="122"/>
      <c r="G12" s="123"/>
      <c r="H12" s="124"/>
      <c r="I12" s="122"/>
    </row>
    <row r="13" spans="1:9" ht="12.75">
      <c r="A13" s="112"/>
      <c r="B13" s="113" t="s">
        <v>113</v>
      </c>
      <c r="C13" s="109"/>
      <c r="D13" s="109"/>
      <c r="E13" s="118"/>
      <c r="F13" s="122"/>
      <c r="G13" s="123"/>
      <c r="H13" s="124"/>
      <c r="I13" s="122"/>
    </row>
    <row r="14" spans="1:9" ht="0.75" customHeight="1">
      <c r="A14" s="112"/>
      <c r="B14" s="113" t="s">
        <v>114</v>
      </c>
      <c r="C14" s="109"/>
      <c r="D14" s="109">
        <v>0.054</v>
      </c>
      <c r="E14" s="118"/>
      <c r="F14" s="122"/>
      <c r="G14" s="123"/>
      <c r="H14" s="124"/>
      <c r="I14" s="122"/>
    </row>
    <row r="15" spans="1:9" ht="25.5" customHeight="1">
      <c r="A15" s="107" t="s">
        <v>30</v>
      </c>
      <c r="B15" s="108" t="s">
        <v>115</v>
      </c>
      <c r="C15" s="109"/>
      <c r="D15" s="109">
        <f>D18</f>
        <v>0.054</v>
      </c>
      <c r="E15" s="110"/>
      <c r="F15" s="109">
        <f>F18</f>
        <v>0.058</v>
      </c>
      <c r="G15" s="109">
        <f>G18</f>
        <v>0.03</v>
      </c>
      <c r="H15" s="109">
        <f>H18</f>
        <v>0.058</v>
      </c>
      <c r="I15" s="109">
        <f>I18</f>
        <v>0.058</v>
      </c>
    </row>
    <row r="16" spans="1:9" ht="0.75" customHeight="1">
      <c r="A16" s="112"/>
      <c r="B16" s="113" t="s">
        <v>108</v>
      </c>
      <c r="C16" s="114"/>
      <c r="D16" s="114"/>
      <c r="E16" s="115"/>
      <c r="F16" s="116"/>
      <c r="G16" s="117"/>
      <c r="H16" s="115"/>
      <c r="I16" s="116"/>
    </row>
    <row r="17" spans="1:9" ht="16.5" customHeight="1">
      <c r="A17" s="112"/>
      <c r="B17" s="113" t="s">
        <v>109</v>
      </c>
      <c r="C17" s="114"/>
      <c r="D17" s="114"/>
      <c r="E17" s="115"/>
      <c r="F17" s="116"/>
      <c r="G17" s="117"/>
      <c r="H17" s="115"/>
      <c r="I17" s="116"/>
    </row>
    <row r="18" spans="1:9" ht="14.25" customHeight="1">
      <c r="A18" s="112"/>
      <c r="B18" s="113" t="s">
        <v>110</v>
      </c>
      <c r="C18" s="109"/>
      <c r="D18" s="109">
        <v>0.054</v>
      </c>
      <c r="E18" s="118"/>
      <c r="F18" s="119">
        <v>0.058</v>
      </c>
      <c r="G18" s="120">
        <v>0.03</v>
      </c>
      <c r="H18" s="121">
        <v>0.058</v>
      </c>
      <c r="I18" s="119">
        <v>0.058</v>
      </c>
    </row>
    <row r="19" spans="1:9" ht="15" customHeight="1">
      <c r="A19" s="112"/>
      <c r="B19" s="113" t="s">
        <v>111</v>
      </c>
      <c r="C19" s="109"/>
      <c r="D19" s="109"/>
      <c r="E19" s="118"/>
      <c r="F19" s="122"/>
      <c r="G19" s="123"/>
      <c r="H19" s="124"/>
      <c r="I19" s="122"/>
    </row>
    <row r="20" spans="1:9" ht="12.75" customHeight="1">
      <c r="A20" s="112"/>
      <c r="B20" s="113" t="s">
        <v>112</v>
      </c>
      <c r="C20" s="109"/>
      <c r="D20" s="109"/>
      <c r="E20" s="118"/>
      <c r="F20" s="122"/>
      <c r="G20" s="123"/>
      <c r="H20" s="124"/>
      <c r="I20" s="122"/>
    </row>
    <row r="21" spans="1:9" ht="15" customHeight="1">
      <c r="A21" s="112"/>
      <c r="B21" s="113" t="s">
        <v>113</v>
      </c>
      <c r="C21" s="109"/>
      <c r="D21" s="109"/>
      <c r="E21" s="125"/>
      <c r="F21" s="122"/>
      <c r="G21" s="126"/>
      <c r="H21" s="124"/>
      <c r="I21" s="122"/>
    </row>
    <row r="22" spans="1:9" ht="13.5" customHeight="1" hidden="1">
      <c r="A22" s="112"/>
      <c r="B22" s="113" t="s">
        <v>114</v>
      </c>
      <c r="C22" s="109"/>
      <c r="D22" s="109"/>
      <c r="E22" s="127"/>
      <c r="F22" s="122"/>
      <c r="G22" s="128"/>
      <c r="H22" s="124"/>
      <c r="I22" s="129"/>
    </row>
    <row r="23" spans="1:9" ht="12.75">
      <c r="A23" s="130" t="s">
        <v>32</v>
      </c>
      <c r="B23" s="108" t="s">
        <v>116</v>
      </c>
      <c r="C23" s="131"/>
      <c r="D23" s="132">
        <f>D15/D7</f>
        <v>0.014827018121911038</v>
      </c>
      <c r="E23" s="133"/>
      <c r="F23" s="134">
        <f>F15/F7</f>
        <v>0.015311510031678988</v>
      </c>
      <c r="G23" s="135">
        <f>G15/G7</f>
        <v>0.016375545851528384</v>
      </c>
      <c r="H23" s="136">
        <f>H15/H7</f>
        <v>0.01615598885793872</v>
      </c>
      <c r="I23" s="137">
        <f>I15/I7</f>
        <v>0.01615598885793872</v>
      </c>
    </row>
    <row r="24" spans="1:9" ht="24">
      <c r="A24" s="107" t="s">
        <v>34</v>
      </c>
      <c r="B24" s="138" t="s">
        <v>117</v>
      </c>
      <c r="C24" s="131"/>
      <c r="D24" s="121">
        <f>D7-D15</f>
        <v>3.588</v>
      </c>
      <c r="E24" s="133"/>
      <c r="F24" s="139">
        <f>F7-F15</f>
        <v>3.73</v>
      </c>
      <c r="G24" s="140">
        <f>G7-G15</f>
        <v>1.802</v>
      </c>
      <c r="H24" s="141">
        <f>H7-H15</f>
        <v>3.532</v>
      </c>
      <c r="I24" s="119">
        <f>I7-I15</f>
        <v>3.532</v>
      </c>
    </row>
    <row r="25" spans="1:9" ht="12.75">
      <c r="A25" s="142"/>
      <c r="B25" s="143" t="s">
        <v>118</v>
      </c>
      <c r="C25" s="144"/>
      <c r="D25" s="145"/>
      <c r="E25" s="146"/>
      <c r="F25" s="147"/>
      <c r="G25" s="148"/>
      <c r="H25" s="149"/>
      <c r="I25" s="150"/>
    </row>
    <row r="26" spans="1:9" ht="1.5" customHeight="1">
      <c r="A26" s="151"/>
      <c r="B26" s="152"/>
      <c r="C26" s="153"/>
      <c r="D26" s="154"/>
      <c r="E26" s="155"/>
      <c r="F26" s="156"/>
      <c r="G26" s="157"/>
      <c r="H26" s="155"/>
      <c r="I26" s="156"/>
    </row>
    <row r="27" spans="1:9" ht="12.75">
      <c r="A27" s="112"/>
      <c r="B27" s="113" t="s">
        <v>110</v>
      </c>
      <c r="C27" s="131"/>
      <c r="D27" s="158">
        <f>D24</f>
        <v>3.588</v>
      </c>
      <c r="E27" s="124"/>
      <c r="F27" s="119">
        <v>3.73</v>
      </c>
      <c r="G27" s="120">
        <v>1.802</v>
      </c>
      <c r="H27" s="121">
        <v>3.532</v>
      </c>
      <c r="I27" s="119">
        <v>3.532</v>
      </c>
    </row>
    <row r="28" spans="1:9" ht="12.75">
      <c r="A28" s="112"/>
      <c r="B28" s="113" t="s">
        <v>111</v>
      </c>
      <c r="C28" s="131"/>
      <c r="D28" s="159"/>
      <c r="E28" s="124"/>
      <c r="F28" s="122"/>
      <c r="G28" s="123"/>
      <c r="H28" s="124"/>
      <c r="I28" s="122"/>
    </row>
    <row r="29" spans="1:9" ht="12.75">
      <c r="A29" s="112"/>
      <c r="B29" s="113" t="s">
        <v>112</v>
      </c>
      <c r="C29" s="131"/>
      <c r="D29" s="159"/>
      <c r="E29" s="124"/>
      <c r="F29" s="122"/>
      <c r="G29" s="123"/>
      <c r="H29" s="124"/>
      <c r="I29" s="122"/>
    </row>
    <row r="30" spans="1:9" ht="12.75">
      <c r="A30" s="112"/>
      <c r="B30" s="113" t="s">
        <v>113</v>
      </c>
      <c r="C30" s="131"/>
      <c r="D30" s="159"/>
      <c r="E30" s="124"/>
      <c r="F30" s="122"/>
      <c r="G30" s="123"/>
      <c r="H30" s="124"/>
      <c r="I30" s="122"/>
    </row>
    <row r="31" spans="1:9" ht="12.75" hidden="1">
      <c r="A31" s="112"/>
      <c r="B31" s="113" t="s">
        <v>114</v>
      </c>
      <c r="C31" s="131"/>
      <c r="D31" s="159"/>
      <c r="E31" s="124"/>
      <c r="F31" s="122"/>
      <c r="G31" s="123"/>
      <c r="H31" s="124"/>
      <c r="I31" s="122"/>
    </row>
    <row r="32" spans="1:9" ht="12" customHeight="1">
      <c r="A32" s="107" t="s">
        <v>36</v>
      </c>
      <c r="B32" s="160" t="s">
        <v>119</v>
      </c>
      <c r="C32" s="131"/>
      <c r="D32" s="159"/>
      <c r="E32" s="124"/>
      <c r="F32" s="122"/>
      <c r="G32" s="123"/>
      <c r="H32" s="124"/>
      <c r="I32" s="122"/>
    </row>
    <row r="33" spans="1:9" ht="12.75" customHeight="1" hidden="1">
      <c r="A33" s="112"/>
      <c r="B33" s="113" t="s">
        <v>108</v>
      </c>
      <c r="C33" s="114"/>
      <c r="D33" s="161"/>
      <c r="E33" s="115"/>
      <c r="F33" s="116"/>
      <c r="G33" s="117"/>
      <c r="H33" s="115"/>
      <c r="I33" s="116"/>
    </row>
    <row r="34" spans="1:9" ht="9.75" customHeight="1">
      <c r="A34" s="112"/>
      <c r="B34" s="113" t="s">
        <v>109</v>
      </c>
      <c r="C34" s="114"/>
      <c r="D34" s="161"/>
      <c r="E34" s="115"/>
      <c r="F34" s="116"/>
      <c r="G34" s="117"/>
      <c r="H34" s="115"/>
      <c r="I34" s="116"/>
    </row>
    <row r="35" spans="1:9" ht="12.75">
      <c r="A35" s="112"/>
      <c r="B35" s="113" t="s">
        <v>110</v>
      </c>
      <c r="C35" s="131"/>
      <c r="D35" s="159"/>
      <c r="E35" s="124"/>
      <c r="F35" s="122"/>
      <c r="G35" s="123"/>
      <c r="H35" s="124"/>
      <c r="I35" s="122"/>
    </row>
    <row r="36" spans="1:9" ht="12.75">
      <c r="A36" s="112"/>
      <c r="B36" s="113" t="s">
        <v>111</v>
      </c>
      <c r="C36" s="131"/>
      <c r="D36" s="159"/>
      <c r="E36" s="124"/>
      <c r="F36" s="122"/>
      <c r="G36" s="123"/>
      <c r="H36" s="124"/>
      <c r="I36" s="122"/>
    </row>
    <row r="37" spans="1:9" ht="12.75">
      <c r="A37" s="112"/>
      <c r="B37" s="113" t="s">
        <v>112</v>
      </c>
      <c r="C37" s="131"/>
      <c r="D37" s="159"/>
      <c r="E37" s="124"/>
      <c r="F37" s="122"/>
      <c r="G37" s="123"/>
      <c r="H37" s="124"/>
      <c r="I37" s="122"/>
    </row>
    <row r="38" spans="1:9" ht="12.75">
      <c r="A38" s="112"/>
      <c r="B38" s="113" t="s">
        <v>113</v>
      </c>
      <c r="C38" s="131"/>
      <c r="D38" s="159"/>
      <c r="E38" s="124"/>
      <c r="F38" s="122"/>
      <c r="G38" s="123"/>
      <c r="H38" s="124"/>
      <c r="I38" s="122"/>
    </row>
    <row r="39" spans="1:9" ht="0.75" customHeight="1" hidden="1">
      <c r="A39" s="112"/>
      <c r="B39" s="113" t="s">
        <v>114</v>
      </c>
      <c r="C39" s="131"/>
      <c r="D39" s="159"/>
      <c r="E39" s="124"/>
      <c r="F39" s="122"/>
      <c r="G39" s="123"/>
      <c r="H39" s="124"/>
      <c r="I39" s="122"/>
    </row>
    <row r="40" spans="1:9" ht="12.75">
      <c r="A40" s="112"/>
      <c r="B40" s="162" t="s">
        <v>109</v>
      </c>
      <c r="C40" s="131"/>
      <c r="D40" s="159"/>
      <c r="E40" s="124"/>
      <c r="F40" s="122"/>
      <c r="G40" s="123"/>
      <c r="H40" s="124"/>
      <c r="I40" s="122"/>
    </row>
    <row r="41" spans="1:9" ht="12.75">
      <c r="A41" s="112"/>
      <c r="B41" s="162" t="s">
        <v>120</v>
      </c>
      <c r="C41" s="131"/>
      <c r="D41" s="159"/>
      <c r="E41" s="124"/>
      <c r="F41" s="122"/>
      <c r="G41" s="123"/>
      <c r="H41" s="124"/>
      <c r="I41" s="122"/>
    </row>
    <row r="42" spans="1:9" ht="12.75">
      <c r="A42" s="112"/>
      <c r="B42" s="162" t="s">
        <v>121</v>
      </c>
      <c r="C42" s="131"/>
      <c r="D42" s="159"/>
      <c r="E42" s="124"/>
      <c r="F42" s="122"/>
      <c r="G42" s="123"/>
      <c r="H42" s="124"/>
      <c r="I42" s="122"/>
    </row>
    <row r="43" spans="1:9" ht="24">
      <c r="A43" s="107" t="s">
        <v>38</v>
      </c>
      <c r="B43" s="138" t="s">
        <v>122</v>
      </c>
      <c r="C43" s="163"/>
      <c r="D43" s="164">
        <f>D24+D32</f>
        <v>3.588</v>
      </c>
      <c r="E43" s="118"/>
      <c r="F43" s="164">
        <f>F24+F32</f>
        <v>3.73</v>
      </c>
      <c r="G43" s="164">
        <f>G24+G32</f>
        <v>1.802</v>
      </c>
      <c r="H43" s="164">
        <f>H24+H32</f>
        <v>3.532</v>
      </c>
      <c r="I43" s="164">
        <f>I24+I32</f>
        <v>3.532</v>
      </c>
    </row>
    <row r="44" spans="1:9" ht="12.75" hidden="1">
      <c r="A44" s="112"/>
      <c r="B44" s="113" t="s">
        <v>108</v>
      </c>
      <c r="C44" s="114"/>
      <c r="D44" s="161"/>
      <c r="E44" s="115"/>
      <c r="F44" s="116"/>
      <c r="G44" s="117"/>
      <c r="H44" s="115"/>
      <c r="I44" s="116"/>
    </row>
    <row r="45" spans="1:9" ht="10.5" customHeight="1">
      <c r="A45" s="112"/>
      <c r="B45" s="113" t="s">
        <v>109</v>
      </c>
      <c r="C45" s="114"/>
      <c r="D45" s="161"/>
      <c r="E45" s="115"/>
      <c r="F45" s="116"/>
      <c r="G45" s="117"/>
      <c r="H45" s="115"/>
      <c r="I45" s="116"/>
    </row>
    <row r="46" spans="1:9" ht="12.75">
      <c r="A46" s="107"/>
      <c r="B46" s="113" t="s">
        <v>110</v>
      </c>
      <c r="C46" s="163"/>
      <c r="D46" s="111">
        <f>D43</f>
        <v>3.588</v>
      </c>
      <c r="E46" s="118"/>
      <c r="F46" s="119">
        <v>3.73</v>
      </c>
      <c r="G46" s="120">
        <v>1.802</v>
      </c>
      <c r="H46" s="121">
        <v>3.532</v>
      </c>
      <c r="I46" s="119">
        <v>3.532</v>
      </c>
    </row>
    <row r="47" spans="1:9" ht="12.75">
      <c r="A47" s="107"/>
      <c r="B47" s="113" t="s">
        <v>111</v>
      </c>
      <c r="C47" s="163"/>
      <c r="D47" s="110"/>
      <c r="E47" s="118"/>
      <c r="F47" s="122"/>
      <c r="G47" s="123"/>
      <c r="H47" s="124"/>
      <c r="I47" s="122"/>
    </row>
    <row r="48" spans="1:9" ht="12.75">
      <c r="A48" s="107"/>
      <c r="B48" s="113" t="s">
        <v>112</v>
      </c>
      <c r="C48" s="163"/>
      <c r="D48" s="110"/>
      <c r="E48" s="118"/>
      <c r="F48" s="122"/>
      <c r="G48" s="123"/>
      <c r="H48" s="124"/>
      <c r="I48" s="122"/>
    </row>
    <row r="49" spans="1:9" ht="12.75">
      <c r="A49" s="107"/>
      <c r="B49" s="113" t="s">
        <v>113</v>
      </c>
      <c r="C49" s="163"/>
      <c r="D49" s="110"/>
      <c r="E49" s="118"/>
      <c r="F49" s="122"/>
      <c r="G49" s="123"/>
      <c r="H49" s="124"/>
      <c r="I49" s="122"/>
    </row>
    <row r="50" spans="1:9" ht="12.75" hidden="1">
      <c r="A50" s="107"/>
      <c r="B50" s="113" t="s">
        <v>114</v>
      </c>
      <c r="C50" s="163"/>
      <c r="D50" s="110"/>
      <c r="E50" s="118"/>
      <c r="F50" s="122"/>
      <c r="G50" s="123"/>
      <c r="H50" s="124"/>
      <c r="I50" s="122"/>
    </row>
    <row r="51" spans="1:9" ht="12.75" customHeight="1">
      <c r="A51" s="107" t="s">
        <v>40</v>
      </c>
      <c r="B51" s="108" t="s">
        <v>123</v>
      </c>
      <c r="C51" s="109"/>
      <c r="D51" s="110"/>
      <c r="E51" s="118"/>
      <c r="F51" s="122"/>
      <c r="G51" s="123"/>
      <c r="H51" s="124"/>
      <c r="I51" s="122"/>
    </row>
    <row r="52" spans="1:9" ht="0.75" customHeight="1">
      <c r="A52" s="112"/>
      <c r="B52" s="113" t="s">
        <v>108</v>
      </c>
      <c r="C52" s="114"/>
      <c r="D52" s="161"/>
      <c r="E52" s="115"/>
      <c r="F52" s="116"/>
      <c r="G52" s="117"/>
      <c r="H52" s="115"/>
      <c r="I52" s="116"/>
    </row>
    <row r="53" spans="1:9" ht="11.25" customHeight="1">
      <c r="A53" s="112"/>
      <c r="B53" s="113" t="s">
        <v>109</v>
      </c>
      <c r="C53" s="114"/>
      <c r="D53" s="161"/>
      <c r="E53" s="115"/>
      <c r="F53" s="116"/>
      <c r="G53" s="117"/>
      <c r="H53" s="115"/>
      <c r="I53" s="116"/>
    </row>
    <row r="54" spans="1:9" ht="12.75">
      <c r="A54" s="112"/>
      <c r="B54" s="113" t="s">
        <v>110</v>
      </c>
      <c r="C54" s="109"/>
      <c r="D54" s="110"/>
      <c r="E54" s="118"/>
      <c r="F54" s="122"/>
      <c r="G54" s="123"/>
      <c r="H54" s="124"/>
      <c r="I54" s="122"/>
    </row>
    <row r="55" spans="1:9" ht="12.75">
      <c r="A55" s="112"/>
      <c r="B55" s="113" t="s">
        <v>111</v>
      </c>
      <c r="C55" s="109"/>
      <c r="D55" s="110"/>
      <c r="E55" s="118"/>
      <c r="F55" s="122"/>
      <c r="G55" s="123"/>
      <c r="H55" s="124"/>
      <c r="I55" s="122"/>
    </row>
    <row r="56" spans="1:9" ht="12.75">
      <c r="A56" s="112"/>
      <c r="B56" s="113" t="s">
        <v>112</v>
      </c>
      <c r="C56" s="109"/>
      <c r="D56" s="110"/>
      <c r="E56" s="118"/>
      <c r="F56" s="122"/>
      <c r="G56" s="123"/>
      <c r="H56" s="124"/>
      <c r="I56" s="122"/>
    </row>
    <row r="57" spans="1:9" ht="13.5" customHeight="1">
      <c r="A57" s="112"/>
      <c r="B57" s="113" t="s">
        <v>113</v>
      </c>
      <c r="C57" s="109"/>
      <c r="D57" s="110"/>
      <c r="E57" s="118"/>
      <c r="F57" s="122"/>
      <c r="G57" s="123"/>
      <c r="H57" s="124"/>
      <c r="I57" s="122"/>
    </row>
    <row r="58" spans="1:9" ht="12.75" hidden="1">
      <c r="A58" s="112"/>
      <c r="B58" s="113" t="s">
        <v>114</v>
      </c>
      <c r="C58" s="109"/>
      <c r="D58" s="110"/>
      <c r="E58" s="118"/>
      <c r="F58" s="122"/>
      <c r="G58" s="123"/>
      <c r="H58" s="124"/>
      <c r="I58" s="122"/>
    </row>
    <row r="59" spans="1:9" ht="12.75">
      <c r="A59" s="112"/>
      <c r="B59" s="165" t="s">
        <v>109</v>
      </c>
      <c r="C59" s="166"/>
      <c r="D59" s="159"/>
      <c r="E59" s="124"/>
      <c r="F59" s="122"/>
      <c r="G59" s="123"/>
      <c r="H59" s="124"/>
      <c r="I59" s="122"/>
    </row>
    <row r="60" spans="1:9" ht="11.25" customHeight="1">
      <c r="A60" s="112" t="s">
        <v>124</v>
      </c>
      <c r="B60" s="162" t="s">
        <v>125</v>
      </c>
      <c r="C60" s="167"/>
      <c r="D60" s="168"/>
      <c r="E60" s="169"/>
      <c r="F60" s="122"/>
      <c r="G60" s="123"/>
      <c r="H60" s="124"/>
      <c r="I60" s="122"/>
    </row>
    <row r="61" spans="1:9" ht="14.25" customHeight="1">
      <c r="A61" s="112" t="s">
        <v>126</v>
      </c>
      <c r="B61" s="162" t="s">
        <v>127</v>
      </c>
      <c r="C61" s="167"/>
      <c r="D61" s="168"/>
      <c r="E61" s="169"/>
      <c r="F61" s="122"/>
      <c r="G61" s="123"/>
      <c r="H61" s="124"/>
      <c r="I61" s="122"/>
    </row>
    <row r="62" spans="1:9" ht="13.5" customHeight="1">
      <c r="A62" s="170" t="s">
        <v>42</v>
      </c>
      <c r="B62" s="171" t="s">
        <v>128</v>
      </c>
      <c r="C62" s="172"/>
      <c r="D62" s="173"/>
      <c r="E62" s="174"/>
      <c r="F62" s="175"/>
      <c r="G62" s="176"/>
      <c r="H62" s="177"/>
      <c r="I62" s="175"/>
    </row>
    <row r="63" spans="1:9" ht="0.75" customHeight="1">
      <c r="A63" s="142"/>
      <c r="B63" s="143" t="s">
        <v>129</v>
      </c>
      <c r="C63" s="144"/>
      <c r="D63" s="145"/>
      <c r="E63" s="149"/>
      <c r="F63" s="147"/>
      <c r="G63" s="178"/>
      <c r="H63" s="149"/>
      <c r="I63" s="147"/>
    </row>
    <row r="64" spans="1:9" ht="1.5" customHeight="1" hidden="1">
      <c r="A64" s="151"/>
      <c r="B64" s="152"/>
      <c r="C64" s="153"/>
      <c r="D64" s="154"/>
      <c r="E64" s="155"/>
      <c r="F64" s="156"/>
      <c r="G64" s="157"/>
      <c r="H64" s="155"/>
      <c r="I64" s="156"/>
    </row>
    <row r="65" spans="1:9" ht="12.75">
      <c r="A65" s="179"/>
      <c r="B65" s="180" t="s">
        <v>110</v>
      </c>
      <c r="C65" s="181"/>
      <c r="D65" s="182"/>
      <c r="E65" s="183"/>
      <c r="F65" s="184"/>
      <c r="G65" s="185"/>
      <c r="H65" s="186"/>
      <c r="I65" s="184"/>
    </row>
    <row r="66" spans="1:9" ht="12.75">
      <c r="A66" s="112"/>
      <c r="B66" s="113" t="s">
        <v>111</v>
      </c>
      <c r="C66" s="187"/>
      <c r="D66" s="188"/>
      <c r="E66" s="189"/>
      <c r="F66" s="122"/>
      <c r="G66" s="123"/>
      <c r="H66" s="124"/>
      <c r="I66" s="122"/>
    </row>
    <row r="67" spans="1:9" ht="12.75">
      <c r="A67" s="112"/>
      <c r="B67" s="113" t="s">
        <v>112</v>
      </c>
      <c r="C67" s="187"/>
      <c r="D67" s="188"/>
      <c r="E67" s="189"/>
      <c r="F67" s="122"/>
      <c r="G67" s="123"/>
      <c r="H67" s="124"/>
      <c r="I67" s="122"/>
    </row>
    <row r="68" spans="1:9" ht="12.75">
      <c r="A68" s="112"/>
      <c r="B68" s="113" t="s">
        <v>113</v>
      </c>
      <c r="C68" s="187"/>
      <c r="D68" s="188"/>
      <c r="E68" s="189"/>
      <c r="F68" s="122"/>
      <c r="G68" s="123"/>
      <c r="H68" s="124"/>
      <c r="I68" s="122"/>
    </row>
    <row r="69" spans="1:9" ht="12.75" hidden="1">
      <c r="A69" s="112"/>
      <c r="B69" s="113" t="s">
        <v>114</v>
      </c>
      <c r="C69" s="187"/>
      <c r="D69" s="188"/>
      <c r="E69" s="189"/>
      <c r="F69" s="122"/>
      <c r="G69" s="123"/>
      <c r="H69" s="124"/>
      <c r="I69" s="122"/>
    </row>
    <row r="70" spans="1:9" ht="24" customHeight="1">
      <c r="A70" s="107" t="s">
        <v>50</v>
      </c>
      <c r="B70" s="138" t="s">
        <v>130</v>
      </c>
      <c r="C70" s="187"/>
      <c r="D70" s="190">
        <f>D43-D51</f>
        <v>3.588</v>
      </c>
      <c r="E70" s="189"/>
      <c r="F70" s="190">
        <f>F43-F51</f>
        <v>3.73</v>
      </c>
      <c r="G70" s="190">
        <f>G43-G51</f>
        <v>1.802</v>
      </c>
      <c r="H70" s="190">
        <f>H43-H51</f>
        <v>3.532</v>
      </c>
      <c r="I70" s="190">
        <f>I43-I51</f>
        <v>3.532</v>
      </c>
    </row>
    <row r="71" spans="1:9" ht="12.75" hidden="1">
      <c r="A71" s="191"/>
      <c r="B71" s="113" t="s">
        <v>131</v>
      </c>
      <c r="C71" s="166"/>
      <c r="D71" s="159"/>
      <c r="E71" s="124"/>
      <c r="F71" s="122"/>
      <c r="G71" s="123"/>
      <c r="H71" s="124"/>
      <c r="I71" s="122"/>
    </row>
    <row r="72" spans="1:9" ht="11.25" customHeight="1">
      <c r="A72" s="191"/>
      <c r="B72" s="113" t="s">
        <v>109</v>
      </c>
      <c r="C72" s="166"/>
      <c r="D72" s="159"/>
      <c r="E72" s="124"/>
      <c r="F72" s="122"/>
      <c r="G72" s="123"/>
      <c r="H72" s="124"/>
      <c r="I72" s="122"/>
    </row>
    <row r="73" spans="1:9" ht="12.75">
      <c r="A73" s="191"/>
      <c r="B73" s="113" t="s">
        <v>110</v>
      </c>
      <c r="C73" s="166"/>
      <c r="D73" s="158">
        <f>D70</f>
        <v>3.588</v>
      </c>
      <c r="E73" s="124"/>
      <c r="F73" s="119">
        <v>3.73</v>
      </c>
      <c r="G73" s="120">
        <v>1.802</v>
      </c>
      <c r="H73" s="121">
        <v>3.532</v>
      </c>
      <c r="I73" s="119">
        <v>3.532</v>
      </c>
    </row>
    <row r="74" spans="1:9" ht="12.75">
      <c r="A74" s="191"/>
      <c r="B74" s="113" t="s">
        <v>111</v>
      </c>
      <c r="C74" s="166"/>
      <c r="D74" s="159"/>
      <c r="E74" s="124"/>
      <c r="F74" s="122"/>
      <c r="G74" s="123"/>
      <c r="H74" s="124"/>
      <c r="I74" s="122"/>
    </row>
    <row r="75" spans="1:9" ht="12.75">
      <c r="A75" s="191"/>
      <c r="B75" s="113" t="s">
        <v>112</v>
      </c>
      <c r="C75" s="166"/>
      <c r="D75" s="159"/>
      <c r="E75" s="124"/>
      <c r="F75" s="122"/>
      <c r="G75" s="123"/>
      <c r="H75" s="124"/>
      <c r="I75" s="122"/>
    </row>
    <row r="76" spans="1:9" ht="13.5" customHeight="1" thickBot="1">
      <c r="A76" s="192"/>
      <c r="B76" s="193" t="s">
        <v>113</v>
      </c>
      <c r="C76" s="194"/>
      <c r="D76" s="195"/>
      <c r="E76" s="196"/>
      <c r="F76" s="197"/>
      <c r="G76" s="198"/>
      <c r="H76" s="196"/>
      <c r="I76" s="197"/>
    </row>
    <row r="77" spans="1:9" ht="12.75" hidden="1">
      <c r="A77" s="199"/>
      <c r="B77" s="200" t="s">
        <v>114</v>
      </c>
      <c r="C77" s="199"/>
      <c r="D77" s="199"/>
      <c r="E77" s="199"/>
      <c r="F77" s="199"/>
      <c r="G77" s="199"/>
      <c r="H77" s="199"/>
      <c r="I77" s="199"/>
    </row>
    <row r="78" spans="1:9" ht="5.25" customHeight="1">
      <c r="A78" s="106"/>
      <c r="B78" s="201"/>
      <c r="C78" s="106"/>
      <c r="D78" s="106"/>
      <c r="E78" s="106"/>
      <c r="F78" s="106"/>
      <c r="G78" s="106"/>
      <c r="H78" s="106"/>
      <c r="I78" s="202"/>
    </row>
    <row r="79" spans="1:9" ht="12.75">
      <c r="A79" s="106"/>
      <c r="B79" s="106"/>
      <c r="C79" s="106"/>
      <c r="D79" s="106"/>
      <c r="E79" s="106"/>
      <c r="F79" s="106"/>
      <c r="G79" s="106"/>
      <c r="H79" s="106"/>
      <c r="I79" s="106"/>
    </row>
    <row r="80" spans="1:9" ht="12.75">
      <c r="A80" s="106"/>
      <c r="B80" s="75"/>
      <c r="C80" s="75"/>
      <c r="D80" s="75"/>
      <c r="E80" s="75"/>
      <c r="F80" s="75"/>
      <c r="G80" s="75"/>
      <c r="H80" s="106"/>
      <c r="I80" s="106"/>
    </row>
    <row r="81" spans="1:9" ht="12.75">
      <c r="A81" s="106"/>
      <c r="B81" s="203"/>
      <c r="C81" s="203"/>
      <c r="D81" s="203"/>
      <c r="E81" s="203"/>
      <c r="F81" s="203"/>
      <c r="G81" s="203"/>
      <c r="H81" s="106"/>
      <c r="I81" s="106"/>
    </row>
    <row r="82" spans="1:9" ht="12.75">
      <c r="A82" s="106"/>
      <c r="B82" s="75"/>
      <c r="C82" s="75"/>
      <c r="D82" s="75"/>
      <c r="E82" s="75"/>
      <c r="F82" s="75"/>
      <c r="G82" s="75"/>
      <c r="H82" s="106"/>
      <c r="I82" s="106"/>
    </row>
    <row r="83" spans="1:9" ht="12.75">
      <c r="A83" s="106"/>
      <c r="B83" s="204"/>
      <c r="C83" s="106"/>
      <c r="D83" s="106"/>
      <c r="E83" s="106"/>
      <c r="F83" s="106"/>
      <c r="G83" s="106"/>
      <c r="H83" s="106"/>
      <c r="I83" s="106"/>
    </row>
    <row r="84" spans="1:9" ht="12.75">
      <c r="A84" s="106"/>
      <c r="B84" s="106"/>
      <c r="C84" s="106"/>
      <c r="D84" s="106"/>
      <c r="E84" s="106"/>
      <c r="F84" s="106"/>
      <c r="G84" s="106"/>
      <c r="H84" s="106"/>
      <c r="I84" s="106"/>
    </row>
    <row r="85" spans="1:9" ht="12.75">
      <c r="A85" s="106"/>
      <c r="B85" s="106"/>
      <c r="C85" s="106"/>
      <c r="D85" s="106"/>
      <c r="E85" s="106"/>
      <c r="F85" s="106"/>
      <c r="G85" s="106"/>
      <c r="H85" s="106"/>
      <c r="I85" s="106"/>
    </row>
    <row r="86" spans="1:9" ht="12.75">
      <c r="A86" s="106"/>
      <c r="B86" s="106"/>
      <c r="C86" s="106"/>
      <c r="D86" s="106"/>
      <c r="E86" s="106"/>
      <c r="F86" s="106"/>
      <c r="G86" s="106"/>
      <c r="H86" s="106"/>
      <c r="I86" s="106"/>
    </row>
    <row r="87" spans="1:9" ht="12.75">
      <c r="A87" s="106"/>
      <c r="B87" s="106"/>
      <c r="C87" s="106"/>
      <c r="D87" s="106"/>
      <c r="E87" s="106"/>
      <c r="F87" s="106"/>
      <c r="G87" s="106"/>
      <c r="H87" s="106"/>
      <c r="I87" s="106"/>
    </row>
    <row r="88" spans="1:9" ht="12.75">
      <c r="A88" s="106"/>
      <c r="B88" s="106"/>
      <c r="C88" s="106"/>
      <c r="D88" s="106"/>
      <c r="E88" s="106"/>
      <c r="F88" s="106"/>
      <c r="G88" s="106"/>
      <c r="H88" s="106"/>
      <c r="I88" s="106"/>
    </row>
  </sheetData>
  <mergeCells count="27">
    <mergeCell ref="B81:G81"/>
    <mergeCell ref="I25:I2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E25:E26"/>
    <mergeCell ref="F25:F26"/>
    <mergeCell ref="G25:G26"/>
    <mergeCell ref="H25:H26"/>
    <mergeCell ref="A25:A26"/>
    <mergeCell ref="B25:B26"/>
    <mergeCell ref="C25:C26"/>
    <mergeCell ref="D25:D26"/>
    <mergeCell ref="H1:I1"/>
    <mergeCell ref="A2:I2"/>
    <mergeCell ref="H3:I3"/>
    <mergeCell ref="A4:A5"/>
    <mergeCell ref="B4:B5"/>
    <mergeCell ref="C4:E4"/>
    <mergeCell ref="F4:H4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2010-12-09T12:31:53Z</dcterms:created>
  <dcterms:modified xsi:type="dcterms:W3CDTF">2010-12-09T12:32:50Z</dcterms:modified>
  <cp:category/>
  <cp:version/>
  <cp:contentType/>
  <cp:contentStatus/>
</cp:coreProperties>
</file>