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<sst xmlns="http://schemas.openxmlformats.org/spreadsheetml/2006/main" count="218" uniqueCount="152">
  <si>
    <t>Калькуляция расходов, связанных с производством, передачей  и сбытом тепловой энергии, на 2010 год</t>
  </si>
  <si>
    <t xml:space="preserve">                              ООО  "ТеплоКомфорт" 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</si>
  <si>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</si>
  <si>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</si>
  <si>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</si>
  <si>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</si>
  <si>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 xml:space="preserve">Темп 
роста 
к 
тарифу 2009 г.
</t>
  </si>
  <si>
    <t>администрация</t>
  </si>
  <si>
    <t>Расчет  Госслужбы</t>
  </si>
  <si>
    <t xml:space="preserve"> 2008 год</t>
  </si>
  <si>
    <t>2009г.</t>
  </si>
  <si>
    <t>2010 г.</t>
  </si>
  <si>
    <t>Уд.
вес</t>
  </si>
  <si>
    <t xml:space="preserve">Темп 
роста 
к 
тарифу 2008 г. 
</t>
  </si>
  <si>
    <t>Период
регулиро-вания - 2010 год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</si>
  <si>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</si>
  <si>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</si>
  <si>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</si>
  <si>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</si>
  <si>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</si>
  <si>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 для ООО ЧНПЦ "ИнТех"(без НДС)</t>
  </si>
  <si>
    <t>Период
регули-
рования - 2010 год для ООО ЧНПЦ "ИнТех"(с НДС)</t>
  </si>
  <si>
    <t>Период
регули-
рования - 2010 год для ООО "Теплокомфорт"</t>
  </si>
  <si>
    <t>Темп 
роста к
 тарифу
 2009 г.</t>
  </si>
  <si>
    <t>Темп 
роста к
 оценке
 2009 г.</t>
  </si>
  <si>
    <t>Откло-
нение</t>
  </si>
  <si>
    <t>Предус-мотре-но в тарифе</t>
  </si>
  <si>
    <t>Факт</t>
  </si>
  <si>
    <t>Предус-мотрено в тарифе для ООО ЧНПЦ "ИнТех"</t>
  </si>
  <si>
    <t>Предложение ООО "ТеплоКомфорт" на 2010 г.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</si>
  <si>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</si>
  <si>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</si>
  <si>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</si>
  <si>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</si>
  <si>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</si>
  <si>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</si>
  <si>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</si>
  <si>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</si>
  <si>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</si>
  <si>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</si>
  <si>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</si>
  <si>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</si>
  <si>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</si>
  <si>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</si>
  <si>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</si>
  <si>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Страховые взносы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</si>
  <si>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</si>
  <si>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</si>
  <si>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</si>
  <si>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 (аренда)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</si>
  <si>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</si>
  <si>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</si>
  <si>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</si>
  <si>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</si>
  <si>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</si>
  <si>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</si>
  <si>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</si>
  <si>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</si>
  <si>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</si>
  <si>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</si>
  <si>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</si>
  <si>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</si>
  <si>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</si>
  <si>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</si>
  <si>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</si>
  <si>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</si>
  <si>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</si>
  <si>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</si>
  <si>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</si>
  <si>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</si>
  <si>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</si>
  <si>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</si>
  <si>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</si>
  <si>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</si>
  <si>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</si>
  <si>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</si>
  <si>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</si>
  <si>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</si>
  <si>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</si>
  <si>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</si>
  <si>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</si>
  <si>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</si>
  <si>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 без инвестиций</t>
  </si>
  <si>
    <t>15.</t>
  </si>
  <si>
    <t>Полезный     отпуск     теплоэнергии, тыс.Гкал</t>
  </si>
  <si>
    <t>16.</t>
  </si>
  <si>
    <t>Себестоимость 1 Гкал, руб/Гкал</t>
  </si>
  <si>
    <t>Инвестиционная составляющая , тыс.руб</t>
  </si>
  <si>
    <t>Налог с инвестиций</t>
  </si>
  <si>
    <t>Итого производственные расходы с инвестициями</t>
  </si>
  <si>
    <t>17.</t>
  </si>
  <si>
    <t>Прибыль (налог с дохода)</t>
  </si>
  <si>
    <t>18.</t>
  </si>
  <si>
    <t>Рентабельность , в %</t>
  </si>
  <si>
    <t>19.</t>
  </si>
  <si>
    <t>Необходимая валовая выручка с инвестиционной составляющей</t>
  </si>
  <si>
    <t>20.</t>
  </si>
  <si>
    <t>Средний тариф, руб./Гкал (без НДС /с НДС)</t>
  </si>
  <si>
    <t>Средний тариф  без газовой составляющей, руб./Гкал без НДС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</si>
  <si>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</si>
  <si>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</si>
  <si>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</si>
  <si>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</si>
  <si>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</si>
  <si>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</si>
  <si>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</si>
  <si>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</si>
  <si>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</si>
  <si>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</si>
  <si>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</si>
  <si>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</si>
  <si>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</si>
  <si>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</si>
  <si>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</si>
  <si>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</si>
  <si>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</si>
  <si>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</si>
  <si>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</si>
  <si>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</si>
  <si>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</si>
  <si>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</si>
  <si>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</si>
  <si>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</si>
  <si>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</si>
  <si>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</si>
  <si>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29,5</t>
  </si>
  <si>
    <t>27,4</t>
  </si>
  <si>
    <t xml:space="preserve"> в том числе:</t>
  </si>
  <si>
    <t>1,85</t>
  </si>
  <si>
    <t>Покупная теплоэнергия</t>
  </si>
  <si>
    <t>14</t>
  </si>
  <si>
    <t>12,3</t>
  </si>
  <si>
    <t>1,7</t>
  </si>
  <si>
    <t>1 поставщик;</t>
  </si>
  <si>
    <t>2 поставщик и т.д.</t>
  </si>
  <si>
    <t>Отпуск теплоэнергии   в сеть (стр.4 + стр.5)</t>
  </si>
  <si>
    <t>43,5</t>
  </si>
  <si>
    <t>39,7</t>
  </si>
  <si>
    <t>3,55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</si>
  <si>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</si>
  <si>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</si>
  <si>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</si>
  <si>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</si>
  <si>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</si>
  <si>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</si>
  <si>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</si>
  <si>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4,15</t>
  </si>
  <si>
    <t>6,3</t>
  </si>
  <si>
    <t>-2,15</t>
  </si>
  <si>
    <t>4,7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</si>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</sst>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27">
    <font>
      <sz val="10"/>
      <name val="Times New Roman"/>
      <family val="0"/>
    </font>
    <font>
      <sz val="10"/>
      <name val="Helv"/>
      <family val="0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name val="Arial Cyr"/>
      <family val="2"/>
    </font>
    <font>
      <sz val="7.5"/>
      <name val="Arial Cyr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 CE"/>
      <family val="2"/>
    </font>
    <font>
      <sz val="9.5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Arial Cyr"/>
      <family val="0"/>
    </font>
    <font>
      <b/>
      <sz val="9.5"/>
      <name val="Arial Cyr"/>
      <family val="0"/>
    </font>
    <font>
      <b/>
      <sz val="11"/>
      <name val="Arial Cyr"/>
      <family val="0"/>
    </font>
    <font>
      <sz val="11"/>
      <name val="Helv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7" fillId="0" borderId="0" xfId="15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15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9" fillId="0" borderId="2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0" fontId="20" fillId="0" borderId="2" xfId="0" applyFont="1" applyBorder="1" applyAlignment="1">
      <alignment/>
    </xf>
    <xf numFmtId="9" fontId="20" fillId="0" borderId="2" xfId="0" applyNumberFormat="1" applyFont="1" applyBorder="1" applyAlignment="1">
      <alignment/>
    </xf>
    <xf numFmtId="9" fontId="20" fillId="0" borderId="2" xfId="18" applyFont="1" applyFill="1" applyBorder="1" applyAlignment="1">
      <alignment/>
    </xf>
    <xf numFmtId="0" fontId="21" fillId="2" borderId="2" xfId="0" applyFont="1" applyFill="1" applyBorder="1" applyAlignment="1">
      <alignment horizontal="center"/>
    </xf>
    <xf numFmtId="9" fontId="20" fillId="2" borderId="2" xfId="18" applyFont="1" applyFill="1" applyBorder="1" applyAlignment="1">
      <alignment/>
    </xf>
    <xf numFmtId="2" fontId="20" fillId="0" borderId="2" xfId="0" applyNumberFormat="1" applyFont="1" applyBorder="1" applyAlignment="1">
      <alignment/>
    </xf>
    <xf numFmtId="0" fontId="20" fillId="0" borderId="2" xfId="0" applyFont="1" applyFill="1" applyBorder="1" applyAlignment="1">
      <alignment/>
    </xf>
    <xf numFmtId="10" fontId="20" fillId="0" borderId="2" xfId="0" applyNumberFormat="1" applyFont="1" applyBorder="1" applyAlignment="1">
      <alignment/>
    </xf>
    <xf numFmtId="2" fontId="20" fillId="0" borderId="2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 vertical="top" wrapText="1"/>
    </xf>
    <xf numFmtId="10" fontId="22" fillId="0" borderId="2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vertical="top" wrapText="1"/>
    </xf>
    <xf numFmtId="16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21" fillId="2" borderId="2" xfId="0" applyFont="1" applyFill="1" applyBorder="1" applyAlignment="1">
      <alignment/>
    </xf>
    <xf numFmtId="49" fontId="23" fillId="0" borderId="2" xfId="0" applyNumberFormat="1" applyFont="1" applyBorder="1" applyAlignment="1">
      <alignment vertical="top" wrapText="1"/>
    </xf>
    <xf numFmtId="0" fontId="24" fillId="0" borderId="2" xfId="0" applyFont="1" applyBorder="1" applyAlignment="1">
      <alignment/>
    </xf>
    <xf numFmtId="2" fontId="21" fillId="2" borderId="2" xfId="0" applyNumberFormat="1" applyFont="1" applyFill="1" applyBorder="1" applyAlignment="1">
      <alignment/>
    </xf>
    <xf numFmtId="164" fontId="20" fillId="0" borderId="2" xfId="0" applyNumberFormat="1" applyFont="1" applyBorder="1" applyAlignment="1">
      <alignment/>
    </xf>
    <xf numFmtId="0" fontId="25" fillId="2" borderId="2" xfId="0" applyFont="1" applyFill="1" applyBorder="1" applyAlignment="1">
      <alignment/>
    </xf>
    <xf numFmtId="165" fontId="20" fillId="0" borderId="2" xfId="0" applyNumberFormat="1" applyFont="1" applyFill="1" applyBorder="1" applyAlignment="1">
      <alignment/>
    </xf>
    <xf numFmtId="10" fontId="20" fillId="0" borderId="2" xfId="18" applyNumberFormat="1" applyFont="1" applyFill="1" applyBorder="1" applyAlignment="1">
      <alignment/>
    </xf>
    <xf numFmtId="9" fontId="20" fillId="0" borderId="2" xfId="18" applyFont="1" applyBorder="1" applyAlignment="1">
      <alignment/>
    </xf>
    <xf numFmtId="9" fontId="21" fillId="2" borderId="2" xfId="18" applyFont="1" applyFill="1" applyBorder="1" applyAlignment="1">
      <alignment/>
    </xf>
    <xf numFmtId="166" fontId="20" fillId="0" borderId="2" xfId="18" applyNumberFormat="1" applyFont="1" applyFill="1" applyBorder="1" applyAlignment="1">
      <alignment/>
    </xf>
    <xf numFmtId="2" fontId="20" fillId="2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vertical="top" wrapText="1"/>
    </xf>
    <xf numFmtId="9" fontId="20" fillId="0" borderId="2" xfId="0" applyNumberFormat="1" applyFont="1" applyFill="1" applyBorder="1" applyAlignment="1">
      <alignment/>
    </xf>
    <xf numFmtId="2" fontId="25" fillId="0" borderId="2" xfId="0" applyNumberFormat="1" applyFont="1" applyFill="1" applyBorder="1" applyAlignment="1">
      <alignment/>
    </xf>
    <xf numFmtId="0" fontId="24" fillId="0" borderId="2" xfId="0" applyFont="1" applyFill="1" applyBorder="1" applyAlignment="1">
      <alignment/>
    </xf>
    <xf numFmtId="2" fontId="24" fillId="0" borderId="2" xfId="0" applyNumberFormat="1" applyFont="1" applyBorder="1" applyAlignment="1">
      <alignment/>
    </xf>
    <xf numFmtId="2" fontId="24" fillId="0" borderId="2" xfId="0" applyNumberFormat="1" applyFont="1" applyFill="1" applyBorder="1" applyAlignment="1">
      <alignment/>
    </xf>
    <xf numFmtId="2" fontId="25" fillId="2" borderId="2" xfId="0" applyNumberFormat="1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2" fontId="4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19" xfId="0" applyFill="1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3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Border="1" applyAlignment="1">
      <alignment/>
    </xf>
    <xf numFmtId="0" fontId="7" fillId="0" borderId="29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4" fillId="0" borderId="3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9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9" fontId="7" fillId="0" borderId="30" xfId="18" applyFont="1" applyBorder="1" applyAlignment="1">
      <alignment horizontal="center"/>
    </xf>
    <xf numFmtId="164" fontId="4" fillId="0" borderId="30" xfId="18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left" vertical="center" wrapText="1"/>
    </xf>
    <xf numFmtId="164" fontId="7" fillId="0" borderId="30" xfId="0" applyNumberFormat="1" applyFont="1" applyBorder="1" applyAlignment="1">
      <alignment horizontal="center"/>
    </xf>
    <xf numFmtId="0" fontId="1" fillId="0" borderId="31" xfId="0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33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left" vertical="center"/>
    </xf>
    <xf numFmtId="165" fontId="4" fillId="0" borderId="3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5" fontId="7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49" fontId="26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9" fontId="7" fillId="0" borderId="33" xfId="18" applyFont="1" applyBorder="1" applyAlignment="1">
      <alignment horizontal="center"/>
    </xf>
    <xf numFmtId="9" fontId="4" fillId="0" borderId="9" xfId="18" applyFont="1" applyBorder="1" applyAlignment="1">
      <alignment horizontal="center"/>
    </xf>
    <xf numFmtId="9" fontId="4" fillId="0" borderId="32" xfId="18" applyFont="1" applyBorder="1" applyAlignment="1">
      <alignment horizontal="center"/>
    </xf>
    <xf numFmtId="2" fontId="4" fillId="0" borderId="33" xfId="18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 vertical="top" wrapText="1"/>
    </xf>
    <xf numFmtId="10" fontId="7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 wrapText="1"/>
    </xf>
    <xf numFmtId="0" fontId="1" fillId="0" borderId="31" xfId="0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65" fontId="7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9" xfId="0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" fillId="0" borderId="37" xfId="0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8" xfId="0" applyBorder="1" applyAlignment="1">
      <alignment/>
    </xf>
    <xf numFmtId="0" fontId="1" fillId="0" borderId="8" xfId="0" applyBorder="1" applyAlignment="1">
      <alignment wrapText="1"/>
    </xf>
    <xf numFmtId="0" fontId="1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2;&#1091;&#1088;&#1085;&#1072;&#1088;&#1089;&#1082;&#1080;&#1081;%202010\&#1076;&#1083;&#1103;%20&#1058;&#1077;&#1087;&#1083;&#1086;&#1050;&#1086;&#1084;&#1092;&#1086;&#1088;&#1090;\&#1076;&#1072;&#1088;&#1100;&#1103;%20&#1056;&#1072;&#1089;&#1095;&#1077;&#1090;%20&#1043;&#1057;%2017%20&#1080;&#1089;&#1087;&#1088;&#1072;&#1074;&#1083;&#1077;&#1085;&#1085;&#1099;&#1081;%20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УЛЯЦИЯ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инвестиции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70">
          <cell r="J70">
            <v>37</v>
          </cell>
        </row>
      </sheetData>
      <sheetData sheetId="5">
        <row r="127">
          <cell r="M127">
            <v>12806.21</v>
          </cell>
        </row>
      </sheetData>
      <sheetData sheetId="9">
        <row r="22">
          <cell r="M22">
            <v>228.2474</v>
          </cell>
        </row>
      </sheetData>
      <sheetData sheetId="10">
        <row r="40">
          <cell r="J40">
            <v>3274.54</v>
          </cell>
        </row>
        <row r="42">
          <cell r="J42">
            <v>11783.3</v>
          </cell>
        </row>
      </sheetData>
      <sheetData sheetId="16">
        <row r="9">
          <cell r="I9">
            <v>2665</v>
          </cell>
        </row>
        <row r="21">
          <cell r="E21">
            <v>7570.9</v>
          </cell>
          <cell r="I21">
            <v>6798.5</v>
          </cell>
        </row>
      </sheetData>
      <sheetData sheetId="20">
        <row r="14">
          <cell r="J14">
            <v>2376.74</v>
          </cell>
        </row>
      </sheetData>
      <sheetData sheetId="26">
        <row r="12">
          <cell r="H12">
            <v>821.74</v>
          </cell>
        </row>
      </sheetData>
      <sheetData sheetId="27">
        <row r="9">
          <cell r="K9">
            <v>4209.76</v>
          </cell>
          <cell r="L9">
            <v>3479.88</v>
          </cell>
        </row>
        <row r="33">
          <cell r="K33">
            <v>1778.96</v>
          </cell>
          <cell r="L33">
            <v>1778.9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S38">
      <selection activeCell="Y24" sqref="Y24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3" width="0.65625" style="0" hidden="1" customWidth="1"/>
    <col min="4" max="4" width="11.5" style="0" hidden="1" customWidth="1"/>
    <col min="5" max="5" width="13.66015625" style="3" customWidth="1"/>
    <col min="6" max="6" width="12.16015625" style="3" customWidth="1"/>
    <col min="7" max="7" width="0.328125" style="3" hidden="1" customWidth="1"/>
    <col min="8" max="8" width="11.33203125" style="3" hidden="1" customWidth="1"/>
    <col min="9" max="9" width="11.16015625" style="3" hidden="1" customWidth="1"/>
    <col min="10" max="10" width="10.5" style="3" hidden="1" customWidth="1"/>
    <col min="11" max="11" width="0.4921875" style="3" hidden="1" customWidth="1"/>
    <col min="12" max="12" width="8.16015625" style="3" customWidth="1"/>
    <col min="13" max="13" width="10.33203125" style="3" customWidth="1"/>
    <col min="14" max="14" width="9.33203125" style="3" hidden="1" customWidth="1"/>
    <col min="15" max="15" width="6.66015625" style="3" hidden="1" customWidth="1"/>
    <col min="16" max="16" width="0.1640625" style="3" hidden="1" customWidth="1"/>
    <col min="17" max="17" width="5.5" style="3" hidden="1" customWidth="1"/>
    <col min="18" max="18" width="7.66015625" style="3" hidden="1" customWidth="1"/>
    <col min="19" max="20" width="15.16015625" style="3" customWidth="1"/>
    <col min="21" max="21" width="13.33203125" style="4" customWidth="1"/>
    <col min="22" max="22" width="8" style="3" customWidth="1"/>
    <col min="23" max="23" width="12.66015625" style="3" customWidth="1"/>
    <col min="24" max="24" width="8.33203125" style="3" hidden="1" customWidth="1"/>
    <col min="25" max="25" width="10" style="3" customWidth="1"/>
    <col min="26" max="26" width="9.33203125" style="3" customWidth="1"/>
    <col min="27" max="27" width="11.33203125" style="0" customWidth="1"/>
  </cols>
  <sheetData>
    <row r="1" spans="3:26" ht="4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11" ht="13.5" customHeight="1" hidden="1">
      <c r="C2" s="2"/>
      <c r="D2" s="2"/>
      <c r="E2" s="2"/>
      <c r="F2" s="2"/>
      <c r="G2" s="2"/>
      <c r="H2" s="2"/>
      <c r="I2" s="2"/>
      <c r="J2" s="2"/>
      <c r="K2" s="2"/>
    </row>
    <row r="3" spans="3:11" ht="15.75" customHeight="1" hidden="1">
      <c r="C3" s="2"/>
      <c r="D3" s="2"/>
      <c r="E3" s="2"/>
      <c r="F3" s="2"/>
      <c r="G3" s="2"/>
      <c r="H3" s="2"/>
      <c r="I3" s="2"/>
      <c r="J3" s="2"/>
      <c r="K3" s="2"/>
    </row>
    <row r="4" spans="3:11" ht="18.75" customHeight="1" hidden="1">
      <c r="C4" s="2"/>
      <c r="D4" s="2"/>
      <c r="E4" s="2"/>
      <c r="F4" s="2"/>
      <c r="G4" s="2"/>
      <c r="H4" s="2"/>
      <c r="I4" s="2"/>
      <c r="J4" s="2"/>
      <c r="K4" s="2"/>
    </row>
    <row r="5" ht="6.75" customHeight="1" hidden="1"/>
    <row r="6" ht="13.5" customHeight="1" hidden="1"/>
    <row r="7" ht="46.5" customHeight="1" hidden="1"/>
    <row r="8" spans="1:27" ht="14.25" customHeight="1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>
      <c r="A9" s="6"/>
      <c r="B9" s="7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 t="s">
        <v>2</v>
      </c>
      <c r="Y9" s="8"/>
      <c r="Z9" s="8"/>
      <c r="AA9" s="9"/>
    </row>
    <row r="10" spans="1:13" ht="6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</row>
    <row r="11" spans="1:27" ht="22.5" customHeight="1">
      <c r="A11" s="13" t="s">
        <v>3</v>
      </c>
      <c r="B11" s="14" t="s">
        <v>4</v>
      </c>
      <c r="C11" s="15" t="s">
        <v>5</v>
      </c>
      <c r="D11" s="16"/>
      <c r="E11" s="16"/>
      <c r="F11" s="16"/>
      <c r="G11" s="16"/>
      <c r="H11" s="16"/>
      <c r="I11" s="16"/>
      <c r="J11" s="16"/>
      <c r="K11" s="17"/>
      <c r="L11" s="18"/>
      <c r="M11" s="19" t="s">
        <v>6</v>
      </c>
      <c r="N11" s="20" t="s">
        <v>7</v>
      </c>
      <c r="O11" s="21"/>
      <c r="P11" s="22" t="s">
        <v>8</v>
      </c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6" ht="21.75" customHeight="1">
      <c r="A12" s="13"/>
      <c r="B12" s="14"/>
      <c r="C12" s="26" t="s">
        <v>9</v>
      </c>
      <c r="D12" s="26"/>
      <c r="E12" s="27" t="s">
        <v>10</v>
      </c>
      <c r="F12" s="28" t="s">
        <v>11</v>
      </c>
      <c r="G12" s="28"/>
      <c r="I12" s="19" t="s">
        <v>12</v>
      </c>
      <c r="J12" s="19" t="s">
        <v>13</v>
      </c>
      <c r="K12" s="19" t="s">
        <v>14</v>
      </c>
      <c r="L12" s="19" t="s">
        <v>12</v>
      </c>
      <c r="M12" s="29"/>
      <c r="N12" s="30" t="s">
        <v>15</v>
      </c>
      <c r="O12" s="31" t="s">
        <v>16</v>
      </c>
      <c r="P12" s="32" t="s">
        <v>17</v>
      </c>
      <c r="Q12" s="33" t="s">
        <v>18</v>
      </c>
      <c r="R12" s="19" t="s">
        <v>19</v>
      </c>
      <c r="S12" s="34" t="s">
        <v>20</v>
      </c>
      <c r="T12" s="34" t="s">
        <v>21</v>
      </c>
      <c r="U12" s="34" t="s">
        <v>22</v>
      </c>
      <c r="V12" s="35" t="s">
        <v>18</v>
      </c>
      <c r="W12" s="36" t="s">
        <v>23</v>
      </c>
      <c r="X12" s="36" t="s">
        <v>24</v>
      </c>
      <c r="Y12" s="37"/>
      <c r="Z12" s="36" t="s">
        <v>25</v>
      </c>
    </row>
    <row r="13" spans="1:26" ht="68.25" customHeight="1">
      <c r="A13" s="13"/>
      <c r="B13" s="14"/>
      <c r="C13" s="38" t="s">
        <v>26</v>
      </c>
      <c r="D13" s="38" t="s">
        <v>27</v>
      </c>
      <c r="E13" s="39" t="s">
        <v>28</v>
      </c>
      <c r="F13" s="39" t="s">
        <v>29</v>
      </c>
      <c r="G13" s="38" t="s">
        <v>30</v>
      </c>
      <c r="H13" s="38" t="s">
        <v>31</v>
      </c>
      <c r="I13" s="40"/>
      <c r="J13" s="40"/>
      <c r="K13" s="40"/>
      <c r="L13" s="40"/>
      <c r="M13" s="40"/>
      <c r="N13" s="30"/>
      <c r="O13" s="41"/>
      <c r="P13" s="32"/>
      <c r="Q13" s="33"/>
      <c r="R13" s="40"/>
      <c r="S13" s="34"/>
      <c r="T13" s="34"/>
      <c r="U13" s="34"/>
      <c r="V13" s="35"/>
      <c r="W13" s="36"/>
      <c r="X13" s="36"/>
      <c r="Y13" s="42"/>
      <c r="Z13" s="36"/>
    </row>
    <row r="14" spans="1:27" ht="9.75" customHeight="1" hidden="1">
      <c r="A14" s="43">
        <v>1</v>
      </c>
      <c r="B14" s="44">
        <v>2</v>
      </c>
      <c r="C14" s="45">
        <v>3</v>
      </c>
      <c r="D14" s="45">
        <v>4</v>
      </c>
      <c r="E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/>
      <c r="T14" s="45"/>
      <c r="U14" s="46">
        <v>18</v>
      </c>
      <c r="V14" s="45">
        <v>19</v>
      </c>
      <c r="W14" s="45">
        <v>20</v>
      </c>
      <c r="X14" s="45">
        <v>21</v>
      </c>
      <c r="Y14" s="45"/>
      <c r="Z14" s="45">
        <v>22</v>
      </c>
      <c r="AA14" s="47"/>
    </row>
    <row r="15" spans="1:26" ht="15">
      <c r="A15" s="48" t="s">
        <v>32</v>
      </c>
      <c r="B15" s="49" t="s">
        <v>33</v>
      </c>
      <c r="C15" s="50">
        <v>8554.07</v>
      </c>
      <c r="D15" s="51">
        <v>8234</v>
      </c>
      <c r="E15" s="51">
        <v>8177.88</v>
      </c>
      <c r="F15" s="51">
        <v>13119.81</v>
      </c>
      <c r="G15" s="51">
        <v>3775.7</v>
      </c>
      <c r="H15" s="51">
        <v>7969</v>
      </c>
      <c r="I15" s="52">
        <f aca="true" t="shared" si="0" ref="I15:I41">H15/H$49</f>
        <v>0.293298412824601</v>
      </c>
      <c r="J15" s="53">
        <f aca="true" t="shared" si="1" ref="J15:J43">H15/E15-1</f>
        <v>-0.025542072028447493</v>
      </c>
      <c r="K15" s="51">
        <v>11241</v>
      </c>
      <c r="L15" s="52">
        <f aca="true" t="shared" si="2" ref="L15:L47">K15/K$49</f>
        <v>0.3089205232494229</v>
      </c>
      <c r="M15" s="53">
        <f>F15/E15-1</f>
        <v>0.604304538584572</v>
      </c>
      <c r="N15" s="54"/>
      <c r="O15" s="55">
        <f aca="true" t="shared" si="3" ref="O15:O43">N15/E15-1</f>
        <v>-1</v>
      </c>
      <c r="P15" s="51"/>
      <c r="Q15" s="52" t="e">
        <f aca="true" t="shared" si="4" ref="Q15:Q41">P15/P$49</f>
        <v>#DIV/0!</v>
      </c>
      <c r="R15" s="51">
        <f aca="true" t="shared" si="5" ref="R15:R43">P15/E15-1</f>
        <v>-1</v>
      </c>
      <c r="S15" s="51">
        <v>10639.94</v>
      </c>
      <c r="T15" s="56">
        <f>S15*1.18</f>
        <v>12555.1292</v>
      </c>
      <c r="U15" s="57">
        <f>'[1]Т3'!M127</f>
        <v>12806.21</v>
      </c>
      <c r="V15" s="52">
        <f aca="true" t="shared" si="6" ref="V15:V45">U15/U$49</f>
        <v>0.33532310967760404</v>
      </c>
      <c r="W15" s="58">
        <f aca="true" t="shared" si="7" ref="W15:W44">U15/E15-1</f>
        <v>0.5659571918394497</v>
      </c>
      <c r="X15" s="51" t="e">
        <f>U15/P15-1</f>
        <v>#DIV/0!</v>
      </c>
      <c r="Y15" s="52">
        <f>U15/T15-1</f>
        <v>0.01999826493223189</v>
      </c>
      <c r="Z15" s="51">
        <f>U15-F15</f>
        <v>-313.60000000000036</v>
      </c>
    </row>
    <row r="16" spans="1:26" ht="12.75" customHeight="1">
      <c r="A16" s="48" t="s">
        <v>34</v>
      </c>
      <c r="B16" s="49" t="s">
        <v>35</v>
      </c>
      <c r="C16" s="51">
        <v>214.069</v>
      </c>
      <c r="D16" s="51">
        <v>371</v>
      </c>
      <c r="E16" s="51">
        <v>245.92</v>
      </c>
      <c r="F16" s="51">
        <v>228.24</v>
      </c>
      <c r="G16" s="51">
        <v>120</v>
      </c>
      <c r="H16" s="51">
        <v>277</v>
      </c>
      <c r="I16" s="52">
        <f t="shared" si="0"/>
        <v>0.010194963025776695</v>
      </c>
      <c r="J16" s="53">
        <f t="shared" si="1"/>
        <v>0.12638256343526355</v>
      </c>
      <c r="K16" s="51">
        <v>311</v>
      </c>
      <c r="L16" s="52">
        <f t="shared" si="2"/>
        <v>0.008546773661646696</v>
      </c>
      <c r="M16" s="53">
        <f aca="true" t="shared" si="8" ref="M16:M51">F16/E16-1</f>
        <v>-0.07189329863370197</v>
      </c>
      <c r="N16" s="54"/>
      <c r="O16" s="55">
        <f t="shared" si="3"/>
        <v>-1</v>
      </c>
      <c r="P16" s="51"/>
      <c r="Q16" s="52" t="e">
        <f t="shared" si="4"/>
        <v>#DIV/0!</v>
      </c>
      <c r="R16" s="51">
        <f t="shared" si="5"/>
        <v>-1</v>
      </c>
      <c r="S16" s="51">
        <v>193.43</v>
      </c>
      <c r="T16" s="56">
        <f aca="true" t="shared" si="9" ref="T16:T53">S16*1.18</f>
        <v>228.2474</v>
      </c>
      <c r="U16" s="59">
        <f>'[1]вода'!M22</f>
        <v>228.2474</v>
      </c>
      <c r="V16" s="52">
        <f t="shared" si="6"/>
        <v>0.005976524509892308</v>
      </c>
      <c r="W16" s="58">
        <f t="shared" si="7"/>
        <v>-0.0718632075471698</v>
      </c>
      <c r="X16" s="51" t="e">
        <f aca="true" t="shared" si="10" ref="X16:X49">U16/P16-1</f>
        <v>#DIV/0!</v>
      </c>
      <c r="Y16" s="52">
        <f aca="true" t="shared" si="11" ref="Y16:Y51">U16/T16-1</f>
        <v>0</v>
      </c>
      <c r="Z16" s="51">
        <f aca="true" t="shared" si="12" ref="Z16:Z50">U16-F16</f>
        <v>0.007399999999989859</v>
      </c>
    </row>
    <row r="17" spans="1:26" ht="26.25" customHeight="1">
      <c r="A17" s="48" t="s">
        <v>36</v>
      </c>
      <c r="B17" s="49" t="s">
        <v>37</v>
      </c>
      <c r="C17" s="51">
        <v>1710.6</v>
      </c>
      <c r="D17" s="51">
        <v>2123</v>
      </c>
      <c r="E17" s="51">
        <v>2311.54</v>
      </c>
      <c r="F17" s="51">
        <v>3447.24</v>
      </c>
      <c r="G17" s="51">
        <v>1068</v>
      </c>
      <c r="H17" s="51">
        <v>2579</v>
      </c>
      <c r="I17" s="52">
        <f t="shared" si="0"/>
        <v>0.09491989040966821</v>
      </c>
      <c r="J17" s="53">
        <f t="shared" si="1"/>
        <v>0.11570641217543276</v>
      </c>
      <c r="K17" s="51">
        <v>4044</v>
      </c>
      <c r="L17" s="52">
        <f t="shared" si="2"/>
        <v>0.11113553918874354</v>
      </c>
      <c r="M17" s="53">
        <f t="shared" si="8"/>
        <v>0.49131747666058123</v>
      </c>
      <c r="N17" s="54"/>
      <c r="O17" s="55">
        <f t="shared" si="3"/>
        <v>-1</v>
      </c>
      <c r="P17" s="51"/>
      <c r="Q17" s="52" t="e">
        <f t="shared" si="4"/>
        <v>#DIV/0!</v>
      </c>
      <c r="R17" s="51">
        <f t="shared" si="5"/>
        <v>-1</v>
      </c>
      <c r="S17" s="51">
        <v>2921.55</v>
      </c>
      <c r="T17" s="56">
        <f t="shared" si="9"/>
        <v>3447.429</v>
      </c>
      <c r="U17" s="59">
        <f>'[1]Т6'!J40</f>
        <v>3274.54</v>
      </c>
      <c r="V17" s="52">
        <f t="shared" si="6"/>
        <v>0.08574191236624275</v>
      </c>
      <c r="W17" s="58">
        <f t="shared" si="7"/>
        <v>0.4166053799631415</v>
      </c>
      <c r="X17" s="51" t="e">
        <f t="shared" si="10"/>
        <v>#DIV/0!</v>
      </c>
      <c r="Y17" s="52">
        <f t="shared" si="11"/>
        <v>-0.050150126369535086</v>
      </c>
      <c r="Z17" s="51">
        <f t="shared" si="12"/>
        <v>-172.69999999999982</v>
      </c>
    </row>
    <row r="18" spans="1:26" ht="12.75" customHeight="1">
      <c r="A18" s="48" t="s">
        <v>38</v>
      </c>
      <c r="B18" s="60" t="s">
        <v>39</v>
      </c>
      <c r="C18" s="51">
        <v>7227.6</v>
      </c>
      <c r="D18" s="51">
        <v>6325</v>
      </c>
      <c r="E18" s="51">
        <v>8715.14</v>
      </c>
      <c r="F18" s="51">
        <v>9460.99</v>
      </c>
      <c r="G18" s="51">
        <v>4093</v>
      </c>
      <c r="H18" s="51">
        <v>8513</v>
      </c>
      <c r="I18" s="52">
        <f t="shared" si="0"/>
        <v>0.31332028966944764</v>
      </c>
      <c r="J18" s="53">
        <f t="shared" si="1"/>
        <v>-0.023194119658433432</v>
      </c>
      <c r="K18" s="51">
        <v>10280</v>
      </c>
      <c r="L18" s="52">
        <f t="shared" si="2"/>
        <v>0.28251071781906123</v>
      </c>
      <c r="M18" s="53">
        <f t="shared" si="8"/>
        <v>0.085580954522819</v>
      </c>
      <c r="N18" s="54"/>
      <c r="O18" s="55">
        <f t="shared" si="3"/>
        <v>-1</v>
      </c>
      <c r="P18" s="51"/>
      <c r="Q18" s="52" t="e">
        <f t="shared" si="4"/>
        <v>#DIV/0!</v>
      </c>
      <c r="R18" s="51">
        <f t="shared" si="5"/>
        <v>-1</v>
      </c>
      <c r="S18" s="51">
        <v>9985.8</v>
      </c>
      <c r="T18" s="56">
        <f t="shared" si="9"/>
        <v>11783.243999999999</v>
      </c>
      <c r="U18" s="59">
        <f>'[1]Т6'!J42</f>
        <v>11783.3</v>
      </c>
      <c r="V18" s="52">
        <f t="shared" si="6"/>
        <v>0.3085388103321835</v>
      </c>
      <c r="W18" s="58">
        <f t="shared" si="7"/>
        <v>0.35204942204026546</v>
      </c>
      <c r="X18" s="51" t="e">
        <f t="shared" si="10"/>
        <v>#DIV/0!</v>
      </c>
      <c r="Y18" s="52">
        <f t="shared" si="11"/>
        <v>4.752511277850147E-06</v>
      </c>
      <c r="Z18" s="51">
        <f t="shared" si="12"/>
        <v>2322.3099999999995</v>
      </c>
    </row>
    <row r="19" spans="1:26" ht="25.5">
      <c r="A19" s="48" t="s">
        <v>40</v>
      </c>
      <c r="B19" s="49" t="s">
        <v>41</v>
      </c>
      <c r="C19" s="51">
        <v>2323</v>
      </c>
      <c r="D19" s="51">
        <v>2176</v>
      </c>
      <c r="E19" s="51">
        <v>2808.75</v>
      </c>
      <c r="F19" s="51">
        <v>3847</v>
      </c>
      <c r="G19" s="51">
        <v>1109</v>
      </c>
      <c r="H19" s="51">
        <v>2244</v>
      </c>
      <c r="I19" s="52">
        <f t="shared" si="0"/>
        <v>0.08259024198499243</v>
      </c>
      <c r="J19" s="53">
        <f t="shared" si="1"/>
        <v>-0.20106809078771692</v>
      </c>
      <c r="K19" s="51">
        <v>2665</v>
      </c>
      <c r="L19" s="52">
        <f t="shared" si="2"/>
        <v>0.07323843025173134</v>
      </c>
      <c r="M19" s="53">
        <f t="shared" si="8"/>
        <v>0.36964842011570975</v>
      </c>
      <c r="N19" s="54"/>
      <c r="O19" s="55">
        <f t="shared" si="3"/>
        <v>-1</v>
      </c>
      <c r="P19" s="51"/>
      <c r="Q19" s="52" t="e">
        <f t="shared" si="4"/>
        <v>#DIV/0!</v>
      </c>
      <c r="R19" s="51">
        <f t="shared" si="5"/>
        <v>-1</v>
      </c>
      <c r="S19" s="51">
        <v>2665</v>
      </c>
      <c r="T19" s="56">
        <f t="shared" si="9"/>
        <v>3144.7</v>
      </c>
      <c r="U19" s="59">
        <f>'[1]Т.8.2.'!I9</f>
        <v>2665</v>
      </c>
      <c r="V19" s="52">
        <f t="shared" si="6"/>
        <v>0.06978146440600418</v>
      </c>
      <c r="W19" s="58">
        <f t="shared" si="7"/>
        <v>-0.05117935024477083</v>
      </c>
      <c r="X19" s="51" t="e">
        <f t="shared" si="10"/>
        <v>#DIV/0!</v>
      </c>
      <c r="Y19" s="52">
        <f t="shared" si="11"/>
        <v>-0.15254237288135586</v>
      </c>
      <c r="Z19" s="51">
        <f t="shared" si="12"/>
        <v>-1182</v>
      </c>
    </row>
    <row r="20" spans="1:26" ht="0.75" customHeight="1">
      <c r="A20" s="48" t="s">
        <v>42</v>
      </c>
      <c r="B20" s="49" t="s">
        <v>43</v>
      </c>
      <c r="C20" s="51"/>
      <c r="D20" s="51"/>
      <c r="E20" s="51"/>
      <c r="F20" s="51"/>
      <c r="G20" s="51"/>
      <c r="H20" s="51"/>
      <c r="I20" s="52">
        <f t="shared" si="0"/>
        <v>0</v>
      </c>
      <c r="J20" s="53" t="e">
        <f t="shared" si="1"/>
        <v>#DIV/0!</v>
      </c>
      <c r="K20" s="51"/>
      <c r="L20" s="52">
        <f t="shared" si="2"/>
        <v>0</v>
      </c>
      <c r="M20" s="53" t="e">
        <f t="shared" si="8"/>
        <v>#DIV/0!</v>
      </c>
      <c r="N20" s="54"/>
      <c r="O20" s="55" t="e">
        <f t="shared" si="3"/>
        <v>#DIV/0!</v>
      </c>
      <c r="P20" s="51"/>
      <c r="Q20" s="52" t="e">
        <f t="shared" si="4"/>
        <v>#DIV/0!</v>
      </c>
      <c r="R20" s="51" t="e">
        <f t="shared" si="5"/>
        <v>#DIV/0!</v>
      </c>
      <c r="S20" s="51"/>
      <c r="T20" s="56">
        <f t="shared" si="9"/>
        <v>0</v>
      </c>
      <c r="U20" s="57"/>
      <c r="V20" s="52">
        <f t="shared" si="6"/>
        <v>0</v>
      </c>
      <c r="W20" s="58" t="e">
        <f t="shared" si="7"/>
        <v>#DIV/0!</v>
      </c>
      <c r="X20" s="51" t="e">
        <f t="shared" si="10"/>
        <v>#DIV/0!</v>
      </c>
      <c r="Y20" s="52" t="e">
        <f t="shared" si="11"/>
        <v>#DIV/0!</v>
      </c>
      <c r="Z20" s="51">
        <f t="shared" si="12"/>
        <v>0</v>
      </c>
    </row>
    <row r="21" spans="1:26" ht="15">
      <c r="A21" s="48" t="s">
        <v>44</v>
      </c>
      <c r="B21" s="49" t="s">
        <v>45</v>
      </c>
      <c r="C21" s="51">
        <v>604</v>
      </c>
      <c r="D21" s="51">
        <v>563</v>
      </c>
      <c r="E21" s="51">
        <v>735.89</v>
      </c>
      <c r="F21" s="51">
        <v>1316</v>
      </c>
      <c r="G21" s="51">
        <v>297</v>
      </c>
      <c r="H21" s="51">
        <v>603</v>
      </c>
      <c r="I21" s="52">
        <f t="shared" si="0"/>
        <v>0.022193367164416413</v>
      </c>
      <c r="J21" s="53">
        <f t="shared" si="1"/>
        <v>-0.1805840546820856</v>
      </c>
      <c r="K21" s="51">
        <v>682</v>
      </c>
      <c r="L21" s="52">
        <f t="shared" si="2"/>
        <v>0.018742442563482467</v>
      </c>
      <c r="M21" s="53">
        <f t="shared" si="8"/>
        <v>0.7883107529657964</v>
      </c>
      <c r="N21" s="54"/>
      <c r="O21" s="55">
        <f t="shared" si="3"/>
        <v>-1</v>
      </c>
      <c r="P21" s="51"/>
      <c r="Q21" s="52" t="e">
        <f t="shared" si="4"/>
        <v>#DIV/0!</v>
      </c>
      <c r="R21" s="51">
        <f t="shared" si="5"/>
        <v>-1</v>
      </c>
      <c r="S21" s="51">
        <v>716.89</v>
      </c>
      <c r="T21" s="56">
        <f t="shared" si="9"/>
        <v>845.9301999999999</v>
      </c>
      <c r="U21" s="59">
        <f>U19*0.14</f>
        <v>373.1</v>
      </c>
      <c r="V21" s="52">
        <f t="shared" si="6"/>
        <v>0.009769405016840586</v>
      </c>
      <c r="W21" s="58">
        <f t="shared" si="7"/>
        <v>-0.4929948769517183</v>
      </c>
      <c r="X21" s="51" t="e">
        <f t="shared" si="10"/>
        <v>#DIV/0!</v>
      </c>
      <c r="Y21" s="52">
        <f t="shared" si="11"/>
        <v>-0.5589470620625673</v>
      </c>
      <c r="Z21" s="51">
        <f t="shared" si="12"/>
        <v>-942.9</v>
      </c>
    </row>
    <row r="22" spans="1:26" ht="25.5">
      <c r="A22" s="48" t="s">
        <v>46</v>
      </c>
      <c r="B22" s="49" t="s">
        <v>47</v>
      </c>
      <c r="C22" s="51"/>
      <c r="D22" s="51">
        <v>341</v>
      </c>
      <c r="E22" s="51">
        <v>0</v>
      </c>
      <c r="F22" s="51">
        <v>0</v>
      </c>
      <c r="G22" s="51"/>
      <c r="H22" s="51">
        <v>443</v>
      </c>
      <c r="I22" s="52">
        <f t="shared" si="0"/>
        <v>0.016304579857108578</v>
      </c>
      <c r="J22" s="53" t="e">
        <f t="shared" si="1"/>
        <v>#DIV/0!</v>
      </c>
      <c r="K22" s="51">
        <v>524</v>
      </c>
      <c r="L22" s="52">
        <f t="shared" si="2"/>
        <v>0.014400351764317906</v>
      </c>
      <c r="M22" s="53" t="e">
        <f t="shared" si="8"/>
        <v>#DIV/0!</v>
      </c>
      <c r="N22" s="54">
        <f>N23+N24+N25</f>
        <v>0</v>
      </c>
      <c r="O22" s="55" t="e">
        <f t="shared" si="3"/>
        <v>#DIV/0!</v>
      </c>
      <c r="P22" s="51"/>
      <c r="Q22" s="52" t="e">
        <f t="shared" si="4"/>
        <v>#DIV/0!</v>
      </c>
      <c r="R22" s="51" t="e">
        <f t="shared" si="5"/>
        <v>#DIV/0!</v>
      </c>
      <c r="S22" s="51">
        <v>496.4</v>
      </c>
      <c r="T22" s="56">
        <f t="shared" si="9"/>
        <v>585.752</v>
      </c>
      <c r="U22" s="59">
        <f>U23+U24+U25</f>
        <v>0</v>
      </c>
      <c r="V22" s="52">
        <f t="shared" si="6"/>
        <v>0</v>
      </c>
      <c r="W22" s="61" t="e">
        <f t="shared" si="7"/>
        <v>#DIV/0!</v>
      </c>
      <c r="X22" s="51" t="e">
        <f t="shared" si="10"/>
        <v>#DIV/0!</v>
      </c>
      <c r="Y22" s="52">
        <f t="shared" si="11"/>
        <v>-1</v>
      </c>
      <c r="Z22" s="51">
        <f t="shared" si="12"/>
        <v>0</v>
      </c>
    </row>
    <row r="23" spans="1:26" ht="25.5">
      <c r="A23" s="62" t="s">
        <v>48</v>
      </c>
      <c r="B23" s="49" t="s">
        <v>49</v>
      </c>
      <c r="C23" s="51"/>
      <c r="D23" s="51">
        <v>341</v>
      </c>
      <c r="E23" s="51">
        <v>0</v>
      </c>
      <c r="F23" s="51">
        <v>0</v>
      </c>
      <c r="G23" s="51"/>
      <c r="H23" s="51">
        <v>432</v>
      </c>
      <c r="I23" s="52">
        <f t="shared" si="0"/>
        <v>0.015899725729731164</v>
      </c>
      <c r="J23" s="53" t="e">
        <f t="shared" si="1"/>
        <v>#DIV/0!</v>
      </c>
      <c r="K23" s="51">
        <v>500</v>
      </c>
      <c r="L23" s="52">
        <f t="shared" si="2"/>
        <v>0.013740793668242277</v>
      </c>
      <c r="M23" s="53" t="e">
        <f t="shared" si="8"/>
        <v>#DIV/0!</v>
      </c>
      <c r="N23" s="54"/>
      <c r="O23" s="55" t="e">
        <f t="shared" si="3"/>
        <v>#DIV/0!</v>
      </c>
      <c r="P23" s="51"/>
      <c r="Q23" s="52" t="e">
        <f t="shared" si="4"/>
        <v>#DIV/0!</v>
      </c>
      <c r="R23" s="51" t="e">
        <f t="shared" si="5"/>
        <v>#DIV/0!</v>
      </c>
      <c r="S23" s="51">
        <v>485.6</v>
      </c>
      <c r="T23" s="56">
        <f t="shared" si="9"/>
        <v>573.008</v>
      </c>
      <c r="U23" s="59">
        <f>'[1]Т9.2.'!H8</f>
        <v>0</v>
      </c>
      <c r="V23" s="52">
        <f t="shared" si="6"/>
        <v>0</v>
      </c>
      <c r="W23" s="61" t="e">
        <f t="shared" si="7"/>
        <v>#DIV/0!</v>
      </c>
      <c r="X23" s="51" t="e">
        <f t="shared" si="10"/>
        <v>#DIV/0!</v>
      </c>
      <c r="Y23" s="52">
        <f t="shared" si="11"/>
        <v>-1</v>
      </c>
      <c r="Z23" s="51">
        <f t="shared" si="12"/>
        <v>0</v>
      </c>
    </row>
    <row r="24" spans="1:26" ht="14.25" customHeight="1">
      <c r="A24" s="62" t="s">
        <v>50</v>
      </c>
      <c r="B24" s="63" t="s">
        <v>51</v>
      </c>
      <c r="C24" s="51"/>
      <c r="D24" s="51"/>
      <c r="E24" s="51"/>
      <c r="F24" s="51"/>
      <c r="G24" s="51"/>
      <c r="H24" s="51"/>
      <c r="I24" s="52">
        <f t="shared" si="0"/>
        <v>0</v>
      </c>
      <c r="J24" s="53" t="e">
        <f t="shared" si="1"/>
        <v>#DIV/0!</v>
      </c>
      <c r="K24" s="51"/>
      <c r="L24" s="52">
        <f t="shared" si="2"/>
        <v>0</v>
      </c>
      <c r="M24" s="53" t="e">
        <f t="shared" si="8"/>
        <v>#DIV/0!</v>
      </c>
      <c r="N24" s="54"/>
      <c r="O24" s="55" t="e">
        <f t="shared" si="3"/>
        <v>#DIV/0!</v>
      </c>
      <c r="P24" s="51"/>
      <c r="Q24" s="52" t="e">
        <f t="shared" si="4"/>
        <v>#DIV/0!</v>
      </c>
      <c r="R24" s="51" t="e">
        <f t="shared" si="5"/>
        <v>#DIV/0!</v>
      </c>
      <c r="S24" s="51"/>
      <c r="T24" s="56">
        <f t="shared" si="9"/>
        <v>0</v>
      </c>
      <c r="U24" s="57"/>
      <c r="V24" s="52">
        <f t="shared" si="6"/>
        <v>0</v>
      </c>
      <c r="W24" s="61" t="e">
        <f t="shared" si="7"/>
        <v>#DIV/0!</v>
      </c>
      <c r="X24" s="51" t="e">
        <f t="shared" si="10"/>
        <v>#DIV/0!</v>
      </c>
      <c r="Y24" s="52"/>
      <c r="Z24" s="51">
        <f t="shared" si="12"/>
        <v>0</v>
      </c>
    </row>
    <row r="25" spans="1:26" ht="25.5" customHeight="1">
      <c r="A25" s="62" t="s">
        <v>52</v>
      </c>
      <c r="B25" s="49" t="s">
        <v>53</v>
      </c>
      <c r="C25" s="51"/>
      <c r="D25" s="51"/>
      <c r="E25" s="51"/>
      <c r="F25" s="51"/>
      <c r="G25" s="51"/>
      <c r="H25" s="51">
        <v>11</v>
      </c>
      <c r="I25" s="52">
        <f t="shared" si="0"/>
        <v>0.00040485412737741386</v>
      </c>
      <c r="J25" s="53" t="e">
        <f t="shared" si="1"/>
        <v>#DIV/0!</v>
      </c>
      <c r="K25" s="51">
        <v>24</v>
      </c>
      <c r="L25" s="52">
        <f t="shared" si="2"/>
        <v>0.0006595580960756293</v>
      </c>
      <c r="M25" s="53" t="e">
        <f t="shared" si="8"/>
        <v>#DIV/0!</v>
      </c>
      <c r="N25" s="54"/>
      <c r="O25" s="55" t="e">
        <f t="shared" si="3"/>
        <v>#DIV/0!</v>
      </c>
      <c r="P25" s="51"/>
      <c r="Q25" s="52" t="e">
        <f t="shared" si="4"/>
        <v>#DIV/0!</v>
      </c>
      <c r="R25" s="51" t="e">
        <f t="shared" si="5"/>
        <v>#DIV/0!</v>
      </c>
      <c r="S25" s="51">
        <v>10.8</v>
      </c>
      <c r="T25" s="56">
        <f t="shared" si="9"/>
        <v>12.744</v>
      </c>
      <c r="U25" s="59">
        <f>'[1]Т9.2.'!H9</f>
        <v>0</v>
      </c>
      <c r="V25" s="52">
        <f t="shared" si="6"/>
        <v>0</v>
      </c>
      <c r="W25" s="61" t="e">
        <f t="shared" si="7"/>
        <v>#DIV/0!</v>
      </c>
      <c r="X25" s="51" t="e">
        <f t="shared" si="10"/>
        <v>#DIV/0!</v>
      </c>
      <c r="Y25" s="52">
        <f t="shared" si="11"/>
        <v>-1</v>
      </c>
      <c r="Z25" s="51">
        <f t="shared" si="12"/>
        <v>0</v>
      </c>
    </row>
    <row r="26" spans="1:26" ht="37.5" customHeight="1">
      <c r="A26" s="48" t="s">
        <v>54</v>
      </c>
      <c r="B26" s="49" t="s">
        <v>55</v>
      </c>
      <c r="C26" s="51">
        <v>589</v>
      </c>
      <c r="D26" s="51">
        <v>1073</v>
      </c>
      <c r="E26" s="51">
        <v>675</v>
      </c>
      <c r="F26" s="51">
        <v>3171.84</v>
      </c>
      <c r="G26" s="51">
        <v>271</v>
      </c>
      <c r="H26" s="51">
        <v>955</v>
      </c>
      <c r="I26" s="52">
        <f t="shared" si="0"/>
        <v>0.03514869924049366</v>
      </c>
      <c r="J26" s="53">
        <f t="shared" si="1"/>
        <v>0.41481481481481475</v>
      </c>
      <c r="K26" s="51">
        <v>1074</v>
      </c>
      <c r="L26" s="52">
        <f t="shared" si="2"/>
        <v>0.029515224799384412</v>
      </c>
      <c r="M26" s="53">
        <f t="shared" si="8"/>
        <v>3.699022222222222</v>
      </c>
      <c r="N26" s="54"/>
      <c r="O26" s="55">
        <f t="shared" si="3"/>
        <v>-1</v>
      </c>
      <c r="P26" s="51"/>
      <c r="Q26" s="52" t="e">
        <f t="shared" si="4"/>
        <v>#DIV/0!</v>
      </c>
      <c r="R26" s="51">
        <f t="shared" si="5"/>
        <v>-1</v>
      </c>
      <c r="S26" s="51">
        <v>658.1</v>
      </c>
      <c r="T26" s="56">
        <f t="shared" si="9"/>
        <v>776.558</v>
      </c>
      <c r="U26" s="59">
        <f>U27+U28</f>
        <v>2376.74</v>
      </c>
      <c r="V26" s="52">
        <f t="shared" si="6"/>
        <v>0.06223354510781477</v>
      </c>
      <c r="W26" s="58">
        <f t="shared" si="7"/>
        <v>2.521096296296296</v>
      </c>
      <c r="X26" s="51" t="e">
        <f t="shared" si="10"/>
        <v>#DIV/0!</v>
      </c>
      <c r="Y26" s="52">
        <f t="shared" si="11"/>
        <v>2.060608479984753</v>
      </c>
      <c r="Z26" s="51">
        <f t="shared" si="12"/>
        <v>-795.1000000000004</v>
      </c>
    </row>
    <row r="27" spans="1:26" ht="13.5" customHeight="1">
      <c r="A27" s="64" t="s">
        <v>56</v>
      </c>
      <c r="B27" s="49" t="s">
        <v>57</v>
      </c>
      <c r="C27" s="51">
        <v>589</v>
      </c>
      <c r="D27" s="51">
        <v>767</v>
      </c>
      <c r="E27" s="51">
        <v>675</v>
      </c>
      <c r="F27" s="51">
        <v>3171.84</v>
      </c>
      <c r="G27" s="51">
        <v>271</v>
      </c>
      <c r="H27" s="51">
        <v>737</v>
      </c>
      <c r="I27" s="52">
        <f t="shared" si="0"/>
        <v>0.027125226534286728</v>
      </c>
      <c r="J27" s="53">
        <f t="shared" si="1"/>
        <v>0.09185185185185185</v>
      </c>
      <c r="K27" s="51">
        <v>879</v>
      </c>
      <c r="L27" s="52">
        <f t="shared" si="2"/>
        <v>0.024156315268769924</v>
      </c>
      <c r="M27" s="53">
        <f t="shared" si="8"/>
        <v>3.699022222222222</v>
      </c>
      <c r="N27" s="54"/>
      <c r="O27" s="55">
        <f t="shared" si="3"/>
        <v>-1</v>
      </c>
      <c r="P27" s="51"/>
      <c r="Q27" s="52" t="e">
        <f t="shared" si="4"/>
        <v>#DIV/0!</v>
      </c>
      <c r="R27" s="51">
        <f t="shared" si="5"/>
        <v>-1</v>
      </c>
      <c r="S27" s="51">
        <v>658.1</v>
      </c>
      <c r="T27" s="56">
        <f t="shared" si="9"/>
        <v>776.558</v>
      </c>
      <c r="U27" s="59">
        <f>'[1]Т.10'!J14</f>
        <v>2376.74</v>
      </c>
      <c r="V27" s="52">
        <f t="shared" si="6"/>
        <v>0.06223354510781477</v>
      </c>
      <c r="W27" s="58">
        <f t="shared" si="7"/>
        <v>2.521096296296296</v>
      </c>
      <c r="X27" s="51" t="e">
        <f t="shared" si="10"/>
        <v>#DIV/0!</v>
      </c>
      <c r="Y27" s="52">
        <f t="shared" si="11"/>
        <v>2.060608479984753</v>
      </c>
      <c r="Z27" s="51">
        <f t="shared" si="12"/>
        <v>-795.1000000000004</v>
      </c>
    </row>
    <row r="28" spans="1:26" ht="14.25" customHeight="1">
      <c r="A28" s="48" t="s">
        <v>58</v>
      </c>
      <c r="B28" s="49" t="s">
        <v>59</v>
      </c>
      <c r="C28" s="51"/>
      <c r="D28" s="51"/>
      <c r="E28" s="51"/>
      <c r="F28" s="51"/>
      <c r="G28" s="51"/>
      <c r="H28" s="51"/>
      <c r="I28" s="52">
        <f t="shared" si="0"/>
        <v>0</v>
      </c>
      <c r="J28" s="53" t="e">
        <f t="shared" si="1"/>
        <v>#DIV/0!</v>
      </c>
      <c r="K28" s="51"/>
      <c r="L28" s="52">
        <f t="shared" si="2"/>
        <v>0</v>
      </c>
      <c r="M28" s="53" t="e">
        <f t="shared" si="8"/>
        <v>#DIV/0!</v>
      </c>
      <c r="N28" s="54"/>
      <c r="O28" s="55" t="e">
        <f t="shared" si="3"/>
        <v>#DIV/0!</v>
      </c>
      <c r="P28" s="51"/>
      <c r="Q28" s="52" t="e">
        <f t="shared" si="4"/>
        <v>#DIV/0!</v>
      </c>
      <c r="R28" s="51" t="e">
        <f t="shared" si="5"/>
        <v>#DIV/0!</v>
      </c>
      <c r="S28" s="51"/>
      <c r="T28" s="56">
        <f t="shared" si="9"/>
        <v>0</v>
      </c>
      <c r="U28" s="59"/>
      <c r="V28" s="52">
        <f t="shared" si="6"/>
        <v>0</v>
      </c>
      <c r="W28" s="61" t="e">
        <f t="shared" si="7"/>
        <v>#DIV/0!</v>
      </c>
      <c r="X28" s="51" t="e">
        <f t="shared" si="10"/>
        <v>#DIV/0!</v>
      </c>
      <c r="Y28" s="52"/>
      <c r="Z28" s="51">
        <f t="shared" si="12"/>
        <v>0</v>
      </c>
    </row>
    <row r="29" spans="1:26" ht="16.5" customHeight="1">
      <c r="A29" s="48" t="s">
        <v>60</v>
      </c>
      <c r="B29" s="49" t="s">
        <v>61</v>
      </c>
      <c r="C29" s="51">
        <v>2285.8</v>
      </c>
      <c r="D29" s="51">
        <v>2385</v>
      </c>
      <c r="E29" s="51">
        <v>2355</v>
      </c>
      <c r="F29" s="56">
        <v>938.1</v>
      </c>
      <c r="G29" s="51">
        <v>588</v>
      </c>
      <c r="H29" s="51">
        <v>2505</v>
      </c>
      <c r="I29" s="52">
        <f t="shared" si="0"/>
        <v>0.09219632628003833</v>
      </c>
      <c r="J29" s="53">
        <f t="shared" si="1"/>
        <v>0.06369426751592355</v>
      </c>
      <c r="K29" s="51">
        <v>2195</v>
      </c>
      <c r="L29" s="52">
        <f t="shared" si="2"/>
        <v>0.0603220842035836</v>
      </c>
      <c r="M29" s="53">
        <f t="shared" si="8"/>
        <v>-0.6016560509554141</v>
      </c>
      <c r="N29" s="54"/>
      <c r="O29" s="55">
        <f t="shared" si="3"/>
        <v>-1</v>
      </c>
      <c r="P29" s="51"/>
      <c r="Q29" s="52" t="e">
        <f t="shared" si="4"/>
        <v>#DIV/0!</v>
      </c>
      <c r="R29" s="51">
        <f t="shared" si="5"/>
        <v>-1</v>
      </c>
      <c r="S29" s="51">
        <v>2312.2</v>
      </c>
      <c r="T29" s="56">
        <f t="shared" si="9"/>
        <v>2728.3959999999997</v>
      </c>
      <c r="U29" s="59">
        <f>'[1]Т.12'!H12</f>
        <v>821.74</v>
      </c>
      <c r="V29" s="52">
        <f t="shared" si="6"/>
        <v>0.021516780698307647</v>
      </c>
      <c r="W29" s="58">
        <f t="shared" si="7"/>
        <v>-0.6510658174097664</v>
      </c>
      <c r="X29" s="51" t="e">
        <f t="shared" si="10"/>
        <v>#DIV/0!</v>
      </c>
      <c r="Y29" s="52">
        <f t="shared" si="11"/>
        <v>-0.6988193795915255</v>
      </c>
      <c r="Z29" s="51">
        <f t="shared" si="12"/>
        <v>-116.36000000000001</v>
      </c>
    </row>
    <row r="30" spans="1:26" ht="14.25" customHeight="1">
      <c r="A30" s="48" t="s">
        <v>62</v>
      </c>
      <c r="B30" s="49" t="s">
        <v>63</v>
      </c>
      <c r="C30" s="51">
        <v>2040.6</v>
      </c>
      <c r="D30" s="51">
        <v>1869</v>
      </c>
      <c r="E30" s="51">
        <v>1598</v>
      </c>
      <c r="F30" s="56">
        <f>'[1]Т13'!K9</f>
        <v>4209.76</v>
      </c>
      <c r="G30" s="51">
        <v>599</v>
      </c>
      <c r="H30" s="51">
        <v>1886</v>
      </c>
      <c r="I30" s="52">
        <f t="shared" si="0"/>
        <v>0.06941408038489114</v>
      </c>
      <c r="J30" s="53">
        <f t="shared" si="1"/>
        <v>0.18022528160200246</v>
      </c>
      <c r="K30" s="51">
        <v>2184</v>
      </c>
      <c r="L30" s="52">
        <f t="shared" si="2"/>
        <v>0.06001978674288227</v>
      </c>
      <c r="M30" s="53">
        <f t="shared" si="8"/>
        <v>1.6343929912390491</v>
      </c>
      <c r="N30" s="54"/>
      <c r="O30" s="55">
        <f t="shared" si="3"/>
        <v>-1</v>
      </c>
      <c r="P30" s="51"/>
      <c r="Q30" s="52" t="e">
        <f t="shared" si="4"/>
        <v>#DIV/0!</v>
      </c>
      <c r="R30" s="51">
        <f t="shared" si="5"/>
        <v>-1</v>
      </c>
      <c r="S30" s="51">
        <v>1775.7</v>
      </c>
      <c r="T30" s="56">
        <f t="shared" si="9"/>
        <v>2095.326</v>
      </c>
      <c r="U30" s="59">
        <f>'[1]Т13'!L9</f>
        <v>3479.88</v>
      </c>
      <c r="V30" s="52">
        <f t="shared" si="6"/>
        <v>0.0911186200214506</v>
      </c>
      <c r="W30" s="58">
        <f t="shared" si="7"/>
        <v>1.1776470588235295</v>
      </c>
      <c r="X30" s="51" t="e">
        <f t="shared" si="10"/>
        <v>#DIV/0!</v>
      </c>
      <c r="Y30" s="52">
        <f t="shared" si="11"/>
        <v>0.6607821408220009</v>
      </c>
      <c r="Z30" s="51">
        <f t="shared" si="12"/>
        <v>-729.8800000000001</v>
      </c>
    </row>
    <row r="31" spans="1:26" ht="15" customHeight="1" hidden="1">
      <c r="A31" s="65"/>
      <c r="B31" s="49" t="s">
        <v>64</v>
      </c>
      <c r="C31" s="51"/>
      <c r="D31" s="51"/>
      <c r="E31" s="51"/>
      <c r="F31" s="51"/>
      <c r="G31" s="51"/>
      <c r="H31" s="51"/>
      <c r="I31" s="52">
        <f t="shared" si="0"/>
        <v>0</v>
      </c>
      <c r="J31" s="53" t="e">
        <f t="shared" si="1"/>
        <v>#DIV/0!</v>
      </c>
      <c r="K31" s="51"/>
      <c r="L31" s="52">
        <f t="shared" si="2"/>
        <v>0</v>
      </c>
      <c r="M31" s="53" t="e">
        <f t="shared" si="8"/>
        <v>#DIV/0!</v>
      </c>
      <c r="N31" s="54"/>
      <c r="O31" s="55" t="e">
        <f t="shared" si="3"/>
        <v>#DIV/0!</v>
      </c>
      <c r="P31" s="51"/>
      <c r="Q31" s="52" t="e">
        <f t="shared" si="4"/>
        <v>#DIV/0!</v>
      </c>
      <c r="R31" s="51" t="e">
        <f t="shared" si="5"/>
        <v>#DIV/0!</v>
      </c>
      <c r="S31" s="51"/>
      <c r="T31" s="56">
        <f t="shared" si="9"/>
        <v>0</v>
      </c>
      <c r="U31" s="57"/>
      <c r="V31" s="52">
        <f t="shared" si="6"/>
        <v>0</v>
      </c>
      <c r="W31" s="61" t="e">
        <f t="shared" si="7"/>
        <v>#DIV/0!</v>
      </c>
      <c r="X31" s="51" t="e">
        <f t="shared" si="10"/>
        <v>#DIV/0!</v>
      </c>
      <c r="Y31" s="52" t="e">
        <f t="shared" si="11"/>
        <v>#DIV/0!</v>
      </c>
      <c r="Z31" s="51">
        <f t="shared" si="12"/>
        <v>0</v>
      </c>
    </row>
    <row r="32" spans="1:26" ht="15" customHeight="1" hidden="1">
      <c r="A32" s="48" t="s">
        <v>65</v>
      </c>
      <c r="B32" s="49" t="s">
        <v>66</v>
      </c>
      <c r="C32" s="51"/>
      <c r="D32" s="51"/>
      <c r="E32" s="51"/>
      <c r="F32" s="51"/>
      <c r="G32" s="51"/>
      <c r="H32" s="51"/>
      <c r="I32" s="52">
        <f t="shared" si="0"/>
        <v>0</v>
      </c>
      <c r="J32" s="53" t="e">
        <f t="shared" si="1"/>
        <v>#DIV/0!</v>
      </c>
      <c r="K32" s="51"/>
      <c r="L32" s="52">
        <f t="shared" si="2"/>
        <v>0</v>
      </c>
      <c r="M32" s="53" t="e">
        <f t="shared" si="8"/>
        <v>#DIV/0!</v>
      </c>
      <c r="N32" s="54"/>
      <c r="O32" s="55" t="e">
        <f t="shared" si="3"/>
        <v>#DIV/0!</v>
      </c>
      <c r="P32" s="51"/>
      <c r="Q32" s="52" t="e">
        <f t="shared" si="4"/>
        <v>#DIV/0!</v>
      </c>
      <c r="R32" s="51" t="e">
        <f t="shared" si="5"/>
        <v>#DIV/0!</v>
      </c>
      <c r="S32" s="51"/>
      <c r="T32" s="56">
        <f t="shared" si="9"/>
        <v>0</v>
      </c>
      <c r="U32" s="57"/>
      <c r="V32" s="52">
        <f t="shared" si="6"/>
        <v>0</v>
      </c>
      <c r="W32" s="61" t="e">
        <f t="shared" si="7"/>
        <v>#DIV/0!</v>
      </c>
      <c r="X32" s="51" t="e">
        <f t="shared" si="10"/>
        <v>#DIV/0!</v>
      </c>
      <c r="Y32" s="52" t="e">
        <f t="shared" si="11"/>
        <v>#DIV/0!</v>
      </c>
      <c r="Z32" s="51">
        <f t="shared" si="12"/>
        <v>0</v>
      </c>
    </row>
    <row r="33" spans="1:26" ht="17.25" customHeight="1" hidden="1">
      <c r="A33" s="62" t="s">
        <v>67</v>
      </c>
      <c r="B33" s="49" t="s">
        <v>68</v>
      </c>
      <c r="C33" s="51"/>
      <c r="D33" s="51"/>
      <c r="E33" s="51"/>
      <c r="F33" s="51"/>
      <c r="G33" s="51"/>
      <c r="H33" s="51"/>
      <c r="I33" s="52">
        <f t="shared" si="0"/>
        <v>0</v>
      </c>
      <c r="J33" s="53" t="e">
        <f t="shared" si="1"/>
        <v>#DIV/0!</v>
      </c>
      <c r="K33" s="51"/>
      <c r="L33" s="52">
        <f t="shared" si="2"/>
        <v>0</v>
      </c>
      <c r="M33" s="53" t="e">
        <f t="shared" si="8"/>
        <v>#DIV/0!</v>
      </c>
      <c r="N33" s="54"/>
      <c r="O33" s="55" t="e">
        <f t="shared" si="3"/>
        <v>#DIV/0!</v>
      </c>
      <c r="P33" s="51"/>
      <c r="Q33" s="52" t="e">
        <f t="shared" si="4"/>
        <v>#DIV/0!</v>
      </c>
      <c r="R33" s="51" t="e">
        <f t="shared" si="5"/>
        <v>#DIV/0!</v>
      </c>
      <c r="S33" s="51"/>
      <c r="T33" s="56">
        <f t="shared" si="9"/>
        <v>0</v>
      </c>
      <c r="U33" s="57"/>
      <c r="V33" s="52">
        <f t="shared" si="6"/>
        <v>0</v>
      </c>
      <c r="W33" s="61" t="e">
        <f t="shared" si="7"/>
        <v>#DIV/0!</v>
      </c>
      <c r="X33" s="51" t="e">
        <f t="shared" si="10"/>
        <v>#DIV/0!</v>
      </c>
      <c r="Y33" s="52" t="e">
        <f t="shared" si="11"/>
        <v>#DIV/0!</v>
      </c>
      <c r="Z33" s="51">
        <f t="shared" si="12"/>
        <v>0</v>
      </c>
    </row>
    <row r="34" spans="1:26" ht="24.75" customHeight="1" hidden="1">
      <c r="A34" s="62" t="s">
        <v>69</v>
      </c>
      <c r="B34" s="49" t="s">
        <v>70</v>
      </c>
      <c r="C34" s="51"/>
      <c r="D34" s="51"/>
      <c r="E34" s="51"/>
      <c r="F34" s="51"/>
      <c r="G34" s="51"/>
      <c r="H34" s="51"/>
      <c r="I34" s="52">
        <f t="shared" si="0"/>
        <v>0</v>
      </c>
      <c r="J34" s="53" t="e">
        <f t="shared" si="1"/>
        <v>#DIV/0!</v>
      </c>
      <c r="K34" s="51"/>
      <c r="L34" s="52">
        <f t="shared" si="2"/>
        <v>0</v>
      </c>
      <c r="M34" s="53" t="e">
        <f t="shared" si="8"/>
        <v>#DIV/0!</v>
      </c>
      <c r="N34" s="54"/>
      <c r="O34" s="55" t="e">
        <f t="shared" si="3"/>
        <v>#DIV/0!</v>
      </c>
      <c r="P34" s="51"/>
      <c r="Q34" s="52" t="e">
        <f t="shared" si="4"/>
        <v>#DIV/0!</v>
      </c>
      <c r="R34" s="51" t="e">
        <f t="shared" si="5"/>
        <v>#DIV/0!</v>
      </c>
      <c r="S34" s="51"/>
      <c r="T34" s="56">
        <f t="shared" si="9"/>
        <v>0</v>
      </c>
      <c r="U34" s="57"/>
      <c r="V34" s="52">
        <f t="shared" si="6"/>
        <v>0</v>
      </c>
      <c r="W34" s="61" t="e">
        <f t="shared" si="7"/>
        <v>#DIV/0!</v>
      </c>
      <c r="X34" s="51" t="e">
        <f t="shared" si="10"/>
        <v>#DIV/0!</v>
      </c>
      <c r="Y34" s="52" t="e">
        <f t="shared" si="11"/>
        <v>#DIV/0!</v>
      </c>
      <c r="Z34" s="51">
        <f t="shared" si="12"/>
        <v>0</v>
      </c>
    </row>
    <row r="35" spans="1:26" ht="25.5" customHeight="1" hidden="1">
      <c r="A35" s="62" t="s">
        <v>71</v>
      </c>
      <c r="B35" s="60" t="s">
        <v>72</v>
      </c>
      <c r="C35" s="51"/>
      <c r="D35" s="51"/>
      <c r="E35" s="51"/>
      <c r="F35" s="51"/>
      <c r="G35" s="51"/>
      <c r="H35" s="51"/>
      <c r="I35" s="52">
        <f t="shared" si="0"/>
        <v>0</v>
      </c>
      <c r="J35" s="53" t="e">
        <f t="shared" si="1"/>
        <v>#DIV/0!</v>
      </c>
      <c r="K35" s="51"/>
      <c r="L35" s="52">
        <f t="shared" si="2"/>
        <v>0</v>
      </c>
      <c r="M35" s="53" t="e">
        <f t="shared" si="8"/>
        <v>#DIV/0!</v>
      </c>
      <c r="N35" s="54"/>
      <c r="O35" s="55" t="e">
        <f t="shared" si="3"/>
        <v>#DIV/0!</v>
      </c>
      <c r="P35" s="51"/>
      <c r="Q35" s="52" t="e">
        <f t="shared" si="4"/>
        <v>#DIV/0!</v>
      </c>
      <c r="R35" s="51" t="e">
        <f t="shared" si="5"/>
        <v>#DIV/0!</v>
      </c>
      <c r="S35" s="51"/>
      <c r="T35" s="56">
        <f t="shared" si="9"/>
        <v>0</v>
      </c>
      <c r="U35" s="57"/>
      <c r="V35" s="52">
        <f t="shared" si="6"/>
        <v>0</v>
      </c>
      <c r="W35" s="61" t="e">
        <f t="shared" si="7"/>
        <v>#DIV/0!</v>
      </c>
      <c r="X35" s="51" t="e">
        <f t="shared" si="10"/>
        <v>#DIV/0!</v>
      </c>
      <c r="Y35" s="52" t="e">
        <f t="shared" si="11"/>
        <v>#DIV/0!</v>
      </c>
      <c r="Z35" s="51">
        <f t="shared" si="12"/>
        <v>0</v>
      </c>
    </row>
    <row r="36" spans="1:26" ht="15" hidden="1">
      <c r="A36" s="48"/>
      <c r="B36" s="60" t="s">
        <v>73</v>
      </c>
      <c r="C36" s="51"/>
      <c r="D36" s="51"/>
      <c r="E36" s="51"/>
      <c r="F36" s="51"/>
      <c r="G36" s="51"/>
      <c r="H36" s="51"/>
      <c r="I36" s="52">
        <f t="shared" si="0"/>
        <v>0</v>
      </c>
      <c r="J36" s="53" t="e">
        <f t="shared" si="1"/>
        <v>#DIV/0!</v>
      </c>
      <c r="K36" s="51"/>
      <c r="L36" s="52">
        <f t="shared" si="2"/>
        <v>0</v>
      </c>
      <c r="M36" s="53" t="e">
        <f t="shared" si="8"/>
        <v>#DIV/0!</v>
      </c>
      <c r="N36" s="66"/>
      <c r="O36" s="55" t="e">
        <f t="shared" si="3"/>
        <v>#DIV/0!</v>
      </c>
      <c r="P36" s="51"/>
      <c r="Q36" s="52" t="e">
        <f t="shared" si="4"/>
        <v>#DIV/0!</v>
      </c>
      <c r="R36" s="51" t="e">
        <f t="shared" si="5"/>
        <v>#DIV/0!</v>
      </c>
      <c r="S36" s="51"/>
      <c r="T36" s="56">
        <f t="shared" si="9"/>
        <v>0</v>
      </c>
      <c r="U36" s="57"/>
      <c r="V36" s="52">
        <f t="shared" si="6"/>
        <v>0</v>
      </c>
      <c r="W36" s="61" t="e">
        <f t="shared" si="7"/>
        <v>#DIV/0!</v>
      </c>
      <c r="X36" s="51" t="e">
        <f t="shared" si="10"/>
        <v>#DIV/0!</v>
      </c>
      <c r="Y36" s="52" t="e">
        <f t="shared" si="11"/>
        <v>#DIV/0!</v>
      </c>
      <c r="Z36" s="51">
        <f t="shared" si="12"/>
        <v>0</v>
      </c>
    </row>
    <row r="37" spans="1:26" ht="25.5" hidden="1">
      <c r="A37" s="62" t="s">
        <v>74</v>
      </c>
      <c r="B37" s="60" t="s">
        <v>75</v>
      </c>
      <c r="C37" s="51"/>
      <c r="D37" s="51"/>
      <c r="E37" s="51"/>
      <c r="F37" s="51"/>
      <c r="G37" s="51"/>
      <c r="H37" s="51"/>
      <c r="I37" s="52">
        <f t="shared" si="0"/>
        <v>0</v>
      </c>
      <c r="J37" s="53" t="e">
        <f t="shared" si="1"/>
        <v>#DIV/0!</v>
      </c>
      <c r="K37" s="51"/>
      <c r="L37" s="52">
        <f t="shared" si="2"/>
        <v>0</v>
      </c>
      <c r="M37" s="53" t="e">
        <f t="shared" si="8"/>
        <v>#DIV/0!</v>
      </c>
      <c r="N37" s="66"/>
      <c r="O37" s="55" t="e">
        <f t="shared" si="3"/>
        <v>#DIV/0!</v>
      </c>
      <c r="P37" s="51"/>
      <c r="Q37" s="52" t="e">
        <f t="shared" si="4"/>
        <v>#DIV/0!</v>
      </c>
      <c r="R37" s="51" t="e">
        <f t="shared" si="5"/>
        <v>#DIV/0!</v>
      </c>
      <c r="S37" s="51"/>
      <c r="T37" s="56">
        <f t="shared" si="9"/>
        <v>0</v>
      </c>
      <c r="U37" s="57"/>
      <c r="V37" s="52">
        <f t="shared" si="6"/>
        <v>0</v>
      </c>
      <c r="W37" s="61" t="e">
        <f t="shared" si="7"/>
        <v>#DIV/0!</v>
      </c>
      <c r="X37" s="51" t="e">
        <f t="shared" si="10"/>
        <v>#DIV/0!</v>
      </c>
      <c r="Y37" s="52" t="e">
        <f t="shared" si="11"/>
        <v>#DIV/0!</v>
      </c>
      <c r="Z37" s="51">
        <f t="shared" si="12"/>
        <v>0</v>
      </c>
    </row>
    <row r="38" spans="1:26" ht="15">
      <c r="A38" s="62" t="s">
        <v>76</v>
      </c>
      <c r="B38" s="60" t="s">
        <v>77</v>
      </c>
      <c r="C38" s="51"/>
      <c r="D38" s="51"/>
      <c r="E38" s="51">
        <v>0</v>
      </c>
      <c r="F38" s="51">
        <f>'[1]Т13'!K33</f>
        <v>1778.96</v>
      </c>
      <c r="G38" s="51"/>
      <c r="H38" s="51"/>
      <c r="I38" s="52">
        <f t="shared" si="0"/>
        <v>0</v>
      </c>
      <c r="J38" s="53" t="e">
        <f t="shared" si="1"/>
        <v>#DIV/0!</v>
      </c>
      <c r="K38" s="51"/>
      <c r="L38" s="52">
        <f t="shared" si="2"/>
        <v>0</v>
      </c>
      <c r="M38" s="53" t="e">
        <f t="shared" si="8"/>
        <v>#DIV/0!</v>
      </c>
      <c r="N38" s="66"/>
      <c r="O38" s="55" t="e">
        <f t="shared" si="3"/>
        <v>#DIV/0!</v>
      </c>
      <c r="P38" s="51"/>
      <c r="Q38" s="52" t="e">
        <f t="shared" si="4"/>
        <v>#DIV/0!</v>
      </c>
      <c r="R38" s="51" t="e">
        <f t="shared" si="5"/>
        <v>#DIV/0!</v>
      </c>
      <c r="S38" s="51">
        <v>177.7</v>
      </c>
      <c r="T38" s="56">
        <f t="shared" si="9"/>
        <v>209.68599999999998</v>
      </c>
      <c r="U38" s="59">
        <f>'[1]Т13'!L33</f>
        <v>1778.9</v>
      </c>
      <c r="V38" s="52">
        <f t="shared" si="6"/>
        <v>0.046579454796187934</v>
      </c>
      <c r="W38" s="61" t="e">
        <f t="shared" si="7"/>
        <v>#DIV/0!</v>
      </c>
      <c r="X38" s="51" t="e">
        <f t="shared" si="10"/>
        <v>#DIV/0!</v>
      </c>
      <c r="Y38" s="52">
        <f t="shared" si="11"/>
        <v>7.483637438837119</v>
      </c>
      <c r="Z38" s="51">
        <f t="shared" si="12"/>
        <v>-0.05999999999994543</v>
      </c>
    </row>
    <row r="39" spans="1:26" ht="1.5" customHeight="1">
      <c r="A39" s="48">
        <v>12</v>
      </c>
      <c r="B39" s="60" t="s">
        <v>78</v>
      </c>
      <c r="C39" s="51"/>
      <c r="D39" s="51"/>
      <c r="E39" s="51"/>
      <c r="F39" s="51"/>
      <c r="G39" s="51"/>
      <c r="H39" s="51"/>
      <c r="I39" s="52">
        <f t="shared" si="0"/>
        <v>0</v>
      </c>
      <c r="J39" s="53" t="e">
        <f t="shared" si="1"/>
        <v>#DIV/0!</v>
      </c>
      <c r="K39" s="51"/>
      <c r="L39" s="52">
        <f t="shared" si="2"/>
        <v>0</v>
      </c>
      <c r="M39" s="53" t="e">
        <f t="shared" si="8"/>
        <v>#DIV/0!</v>
      </c>
      <c r="N39" s="66"/>
      <c r="O39" s="55" t="e">
        <f t="shared" si="3"/>
        <v>#DIV/0!</v>
      </c>
      <c r="P39" s="51"/>
      <c r="Q39" s="52" t="e">
        <f t="shared" si="4"/>
        <v>#DIV/0!</v>
      </c>
      <c r="R39" s="51" t="e">
        <f t="shared" si="5"/>
        <v>#DIV/0!</v>
      </c>
      <c r="S39" s="51"/>
      <c r="T39" s="56">
        <f t="shared" si="9"/>
        <v>0</v>
      </c>
      <c r="U39" s="57"/>
      <c r="V39" s="52">
        <f t="shared" si="6"/>
        <v>0</v>
      </c>
      <c r="W39" s="61" t="e">
        <f t="shared" si="7"/>
        <v>#DIV/0!</v>
      </c>
      <c r="X39" s="51" t="e">
        <f t="shared" si="10"/>
        <v>#DIV/0!</v>
      </c>
      <c r="Y39" s="52" t="e">
        <f t="shared" si="11"/>
        <v>#DIV/0!</v>
      </c>
      <c r="Z39" s="51">
        <f t="shared" si="12"/>
        <v>0</v>
      </c>
    </row>
    <row r="40" spans="1:26" ht="11.25" customHeight="1" hidden="1">
      <c r="A40" s="48" t="s">
        <v>79</v>
      </c>
      <c r="B40" s="60" t="s">
        <v>80</v>
      </c>
      <c r="C40" s="51"/>
      <c r="D40" s="51"/>
      <c r="E40" s="51"/>
      <c r="F40" s="51"/>
      <c r="G40" s="51"/>
      <c r="H40" s="51"/>
      <c r="I40" s="52">
        <f t="shared" si="0"/>
        <v>0</v>
      </c>
      <c r="J40" s="53" t="e">
        <f t="shared" si="1"/>
        <v>#DIV/0!</v>
      </c>
      <c r="K40" s="51"/>
      <c r="L40" s="52">
        <f t="shared" si="2"/>
        <v>0</v>
      </c>
      <c r="M40" s="53" t="e">
        <f t="shared" si="8"/>
        <v>#DIV/0!</v>
      </c>
      <c r="N40" s="66"/>
      <c r="O40" s="55" t="e">
        <f t="shared" si="3"/>
        <v>#DIV/0!</v>
      </c>
      <c r="P40" s="51"/>
      <c r="Q40" s="52" t="e">
        <f t="shared" si="4"/>
        <v>#DIV/0!</v>
      </c>
      <c r="R40" s="51" t="e">
        <f t="shared" si="5"/>
        <v>#DIV/0!</v>
      </c>
      <c r="S40" s="51"/>
      <c r="T40" s="56">
        <f t="shared" si="9"/>
        <v>0</v>
      </c>
      <c r="U40" s="57"/>
      <c r="V40" s="52">
        <f t="shared" si="6"/>
        <v>0</v>
      </c>
      <c r="W40" s="61" t="e">
        <f t="shared" si="7"/>
        <v>#DIV/0!</v>
      </c>
      <c r="X40" s="51" t="e">
        <f t="shared" si="10"/>
        <v>#DIV/0!</v>
      </c>
      <c r="Y40" s="52" t="e">
        <f t="shared" si="11"/>
        <v>#DIV/0!</v>
      </c>
      <c r="Z40" s="51">
        <f t="shared" si="12"/>
        <v>0</v>
      </c>
    </row>
    <row r="41" spans="1:26" ht="27" customHeight="1">
      <c r="A41" s="48" t="s">
        <v>81</v>
      </c>
      <c r="B41" s="67" t="s">
        <v>82</v>
      </c>
      <c r="C41" s="68">
        <f>C15+C16+C17+C18+C19+C20+C21+C26+C29+C30+C39+C40</f>
        <v>25548.738999999998</v>
      </c>
      <c r="D41" s="68">
        <f>D15+D16+D17+D18+D19+D20+D21+D22+D26+D29+D30+D39+D40</f>
        <v>25460</v>
      </c>
      <c r="E41" s="51">
        <v>27623.12</v>
      </c>
      <c r="F41" s="56">
        <f>F15+F16+F17+F18+F19+F21+F22+F26+F29+F30</f>
        <v>39738.979999999996</v>
      </c>
      <c r="G41" s="51">
        <f>G15+G16+G17+G18+G19+G20+G21+G22+G26+G29+G30+G39+G40</f>
        <v>11920.7</v>
      </c>
      <c r="H41" s="51">
        <f>H15+H16+H17+H18+H19+H20+H21+H22+H26+H29+H30+H39+H40</f>
        <v>27974</v>
      </c>
      <c r="I41" s="52">
        <f t="shared" si="0"/>
        <v>1.0295808508414341</v>
      </c>
      <c r="J41" s="53">
        <f t="shared" si="1"/>
        <v>0.01270240291465985</v>
      </c>
      <c r="K41" s="51">
        <v>35200</v>
      </c>
      <c r="L41" s="52">
        <f t="shared" si="2"/>
        <v>0.9673518742442564</v>
      </c>
      <c r="M41" s="53">
        <f t="shared" si="8"/>
        <v>0.43861301692205656</v>
      </c>
      <c r="N41" s="69">
        <f>N15+N16+N17+N18+N19+N20+N21+N22+N26+N29+N30</f>
        <v>0</v>
      </c>
      <c r="O41" s="55">
        <f t="shared" si="3"/>
        <v>-1</v>
      </c>
      <c r="P41" s="51"/>
      <c r="Q41" s="52" t="e">
        <f t="shared" si="4"/>
        <v>#DIV/0!</v>
      </c>
      <c r="R41" s="51">
        <f t="shared" si="5"/>
        <v>-1</v>
      </c>
      <c r="S41" s="51">
        <v>32365.01</v>
      </c>
      <c r="T41" s="56">
        <f t="shared" si="9"/>
        <v>38190.7118</v>
      </c>
      <c r="U41" s="59">
        <f>U15+U16+U17+U18+U19+U20+U21+U22+U26+U29+U30+U39-U40</f>
        <v>37808.757399999995</v>
      </c>
      <c r="V41" s="52">
        <f t="shared" si="6"/>
        <v>0.9900001721363403</v>
      </c>
      <c r="W41" s="58">
        <f t="shared" si="7"/>
        <v>0.36873595017507066</v>
      </c>
      <c r="X41" s="51" t="e">
        <f t="shared" si="10"/>
        <v>#DIV/0!</v>
      </c>
      <c r="Y41" s="52">
        <f t="shared" si="11"/>
        <v>-0.010001238049718753</v>
      </c>
      <c r="Z41" s="51">
        <f t="shared" si="12"/>
        <v>-1930.222600000001</v>
      </c>
    </row>
    <row r="42" spans="1:26" ht="15">
      <c r="A42" s="48" t="s">
        <v>83</v>
      </c>
      <c r="B42" s="60" t="s">
        <v>84</v>
      </c>
      <c r="C42" s="68">
        <v>41.46</v>
      </c>
      <c r="D42" s="68">
        <v>37.4</v>
      </c>
      <c r="E42" s="70">
        <v>36.6</v>
      </c>
      <c r="F42" s="70">
        <v>38.5</v>
      </c>
      <c r="G42" s="51">
        <v>17.4</v>
      </c>
      <c r="H42" s="70">
        <v>36</v>
      </c>
      <c r="I42" s="52"/>
      <c r="J42" s="53">
        <f t="shared" si="1"/>
        <v>-0.016393442622950838</v>
      </c>
      <c r="K42" s="70">
        <v>37</v>
      </c>
      <c r="L42" s="52">
        <f t="shared" si="2"/>
        <v>0.0010168187314499285</v>
      </c>
      <c r="M42" s="53">
        <f t="shared" si="8"/>
        <v>0.051912568306010876</v>
      </c>
      <c r="N42" s="71"/>
      <c r="O42" s="55">
        <f t="shared" si="3"/>
        <v>-1</v>
      </c>
      <c r="P42" s="51"/>
      <c r="Q42" s="52"/>
      <c r="R42" s="51">
        <f t="shared" si="5"/>
        <v>-1</v>
      </c>
      <c r="S42" s="51">
        <v>37</v>
      </c>
      <c r="T42" s="56">
        <f t="shared" si="9"/>
        <v>43.66</v>
      </c>
      <c r="U42" s="72">
        <f>'[1]Т 2'!J70</f>
        <v>37</v>
      </c>
      <c r="V42" s="52">
        <f t="shared" si="6"/>
        <v>0.0009688233332165684</v>
      </c>
      <c r="W42" s="58">
        <f t="shared" si="7"/>
        <v>0.010928961748633892</v>
      </c>
      <c r="X42" s="51" t="e">
        <f t="shared" si="10"/>
        <v>#DIV/0!</v>
      </c>
      <c r="Y42" s="52">
        <f t="shared" si="11"/>
        <v>-0.15254237288135586</v>
      </c>
      <c r="Z42" s="51">
        <f t="shared" si="12"/>
        <v>-1.5</v>
      </c>
    </row>
    <row r="43" spans="1:26" ht="15">
      <c r="A43" s="48" t="s">
        <v>85</v>
      </c>
      <c r="B43" s="60" t="s">
        <v>86</v>
      </c>
      <c r="C43" s="51">
        <v>616.3</v>
      </c>
      <c r="D43" s="51">
        <v>651.95</v>
      </c>
      <c r="E43" s="51">
        <v>754.73</v>
      </c>
      <c r="F43" s="51">
        <v>1032.18</v>
      </c>
      <c r="G43" s="51">
        <v>685.1</v>
      </c>
      <c r="H43" s="51">
        <f>H41/H42</f>
        <v>777.0555555555555</v>
      </c>
      <c r="I43" s="52"/>
      <c r="J43" s="53">
        <f t="shared" si="1"/>
        <v>0.029580850841434136</v>
      </c>
      <c r="K43" s="56">
        <v>951.35</v>
      </c>
      <c r="L43" s="52"/>
      <c r="M43" s="73">
        <f t="shared" si="8"/>
        <v>0.367614908642826</v>
      </c>
      <c r="N43" s="69" t="e">
        <f>N41/N42</f>
        <v>#DIV/0!</v>
      </c>
      <c r="O43" s="55" t="e">
        <f t="shared" si="3"/>
        <v>#DIV/0!</v>
      </c>
      <c r="P43" s="51"/>
      <c r="Q43" s="52"/>
      <c r="R43" s="51">
        <f t="shared" si="5"/>
        <v>-1</v>
      </c>
      <c r="S43" s="51">
        <v>874.73</v>
      </c>
      <c r="T43" s="56">
        <f t="shared" si="9"/>
        <v>1032.1814</v>
      </c>
      <c r="U43" s="59">
        <f>U41/U42</f>
        <v>1021.858308108108</v>
      </c>
      <c r="V43" s="52"/>
      <c r="W43" s="58">
        <f t="shared" si="7"/>
        <v>0.3539389027971698</v>
      </c>
      <c r="X43" s="51" t="e">
        <f>U43/P43-1</f>
        <v>#DIV/0!</v>
      </c>
      <c r="Y43" s="52">
        <f t="shared" si="11"/>
        <v>-0.010001238049718753</v>
      </c>
      <c r="Z43" s="51">
        <f t="shared" si="12"/>
        <v>-10.321691891892101</v>
      </c>
    </row>
    <row r="44" spans="1:26" ht="15">
      <c r="A44" s="48"/>
      <c r="B44" s="60" t="s">
        <v>87</v>
      </c>
      <c r="C44" s="68"/>
      <c r="D44" s="68"/>
      <c r="E44" s="51"/>
      <c r="F44" s="51"/>
      <c r="G44" s="51"/>
      <c r="H44" s="51"/>
      <c r="I44" s="52"/>
      <c r="J44" s="53"/>
      <c r="K44" s="51">
        <v>1188</v>
      </c>
      <c r="L44" s="52">
        <f t="shared" si="2"/>
        <v>0.032648125755743655</v>
      </c>
      <c r="M44" s="53" t="e">
        <f t="shared" si="8"/>
        <v>#DIV/0!</v>
      </c>
      <c r="N44" s="69"/>
      <c r="O44" s="55"/>
      <c r="P44" s="51"/>
      <c r="Q44" s="52"/>
      <c r="R44" s="51"/>
      <c r="S44" s="51">
        <v>0</v>
      </c>
      <c r="T44" s="56">
        <f t="shared" si="9"/>
        <v>0</v>
      </c>
      <c r="U44" s="59">
        <v>0</v>
      </c>
      <c r="V44" s="52">
        <f t="shared" si="6"/>
        <v>0</v>
      </c>
      <c r="W44" s="61" t="e">
        <f t="shared" si="7"/>
        <v>#DIV/0!</v>
      </c>
      <c r="X44" s="51"/>
      <c r="Y44" s="52"/>
      <c r="Z44" s="51">
        <f t="shared" si="12"/>
        <v>0</v>
      </c>
    </row>
    <row r="45" spans="1:26" ht="1.5" customHeight="1">
      <c r="A45" s="48"/>
      <c r="B45" s="60" t="s">
        <v>88</v>
      </c>
      <c r="C45" s="68"/>
      <c r="D45" s="68"/>
      <c r="E45" s="51"/>
      <c r="F45" s="51"/>
      <c r="G45" s="51"/>
      <c r="H45" s="51"/>
      <c r="I45" s="52"/>
      <c r="J45" s="53"/>
      <c r="K45" s="51"/>
      <c r="L45" s="52"/>
      <c r="M45" s="53" t="e">
        <f t="shared" si="8"/>
        <v>#DIV/0!</v>
      </c>
      <c r="N45" s="69"/>
      <c r="O45" s="55"/>
      <c r="P45" s="51"/>
      <c r="Q45" s="52"/>
      <c r="R45" s="51"/>
      <c r="S45" s="51">
        <v>0</v>
      </c>
      <c r="T45" s="56">
        <f t="shared" si="9"/>
        <v>0</v>
      </c>
      <c r="U45" s="59">
        <v>0</v>
      </c>
      <c r="V45" s="52">
        <f t="shared" si="6"/>
        <v>0</v>
      </c>
      <c r="W45" s="61"/>
      <c r="X45" s="51"/>
      <c r="Y45" s="52" t="e">
        <f t="shared" si="11"/>
        <v>#DIV/0!</v>
      </c>
      <c r="Z45" s="51">
        <f t="shared" si="12"/>
        <v>0</v>
      </c>
    </row>
    <row r="46" spans="1:26" ht="25.5">
      <c r="A46" s="48"/>
      <c r="B46" s="67" t="s">
        <v>89</v>
      </c>
      <c r="C46" s="68">
        <f>C41+C44</f>
        <v>25548.738999999998</v>
      </c>
      <c r="D46" s="68">
        <f aca="true" t="shared" si="13" ref="D46:J46">D41+D44</f>
        <v>25460</v>
      </c>
      <c r="E46" s="51">
        <f>E41+E44</f>
        <v>27623.12</v>
      </c>
      <c r="F46" s="56">
        <f>F41</f>
        <v>39738.979999999996</v>
      </c>
      <c r="G46" s="51">
        <f t="shared" si="13"/>
        <v>11920.7</v>
      </c>
      <c r="H46" s="51">
        <f t="shared" si="13"/>
        <v>27974</v>
      </c>
      <c r="I46" s="51">
        <f t="shared" si="13"/>
        <v>1.0295808508414341</v>
      </c>
      <c r="J46" s="51">
        <f t="shared" si="13"/>
        <v>0.01270240291465985</v>
      </c>
      <c r="K46" s="56">
        <v>36388</v>
      </c>
      <c r="L46" s="52">
        <f t="shared" si="2"/>
        <v>1</v>
      </c>
      <c r="M46" s="53">
        <f t="shared" si="8"/>
        <v>0.43861301692205656</v>
      </c>
      <c r="N46" s="69"/>
      <c r="O46" s="55"/>
      <c r="P46" s="51"/>
      <c r="Q46" s="52"/>
      <c r="R46" s="51"/>
      <c r="S46" s="51">
        <v>32365.01</v>
      </c>
      <c r="T46" s="56">
        <f t="shared" si="9"/>
        <v>38190.7118</v>
      </c>
      <c r="U46" s="59">
        <f>U41+U44+U45</f>
        <v>37808.757399999995</v>
      </c>
      <c r="V46" s="52"/>
      <c r="W46" s="58">
        <f aca="true" t="shared" si="14" ref="W46:W51">U46/E46-1</f>
        <v>0.36873595017507066</v>
      </c>
      <c r="X46" s="51"/>
      <c r="Y46" s="52">
        <f t="shared" si="11"/>
        <v>-0.010001238049718753</v>
      </c>
      <c r="Z46" s="51">
        <f t="shared" si="12"/>
        <v>-1930.222600000001</v>
      </c>
    </row>
    <row r="47" spans="1:26" ht="15" customHeight="1">
      <c r="A47" s="48" t="s">
        <v>90</v>
      </c>
      <c r="B47" s="60" t="s">
        <v>91</v>
      </c>
      <c r="C47" s="51"/>
      <c r="D47" s="51">
        <v>-2387</v>
      </c>
      <c r="E47" s="51"/>
      <c r="F47" s="51">
        <v>0</v>
      </c>
      <c r="G47" s="51">
        <f>G49-G46</f>
        <v>1211.601999999999</v>
      </c>
      <c r="H47" s="51">
        <f>H49-H46</f>
        <v>-803.7200000000012</v>
      </c>
      <c r="I47" s="52">
        <f>H47/H$49</f>
        <v>-0.02958085084143414</v>
      </c>
      <c r="J47" s="53" t="e">
        <f>H47/E47-1</f>
        <v>#DIV/0!</v>
      </c>
      <c r="K47" s="51">
        <v>983.46</v>
      </c>
      <c r="L47" s="52">
        <f t="shared" si="2"/>
        <v>0.027027041881939103</v>
      </c>
      <c r="M47" s="53" t="e">
        <f t="shared" si="8"/>
        <v>#DIV/0!</v>
      </c>
      <c r="N47" s="69"/>
      <c r="O47" s="55" t="e">
        <f>N47/E47-1</f>
        <v>#DIV/0!</v>
      </c>
      <c r="P47" s="51"/>
      <c r="Q47" s="52" t="e">
        <f>P47/P$49</f>
        <v>#DIV/0!</v>
      </c>
      <c r="R47" s="51" t="e">
        <f>P47/E47-1</f>
        <v>#DIV/0!</v>
      </c>
      <c r="S47" s="51">
        <v>0</v>
      </c>
      <c r="T47" s="56">
        <f t="shared" si="9"/>
        <v>0</v>
      </c>
      <c r="U47" s="59">
        <v>381.9</v>
      </c>
      <c r="V47" s="52">
        <f>U47/U$49</f>
        <v>0.00999982786365966</v>
      </c>
      <c r="W47" s="61" t="e">
        <f t="shared" si="14"/>
        <v>#DIV/0!</v>
      </c>
      <c r="X47" s="51" t="e">
        <f t="shared" si="10"/>
        <v>#DIV/0!</v>
      </c>
      <c r="Y47" s="52"/>
      <c r="Z47" s="51">
        <f t="shared" si="12"/>
        <v>381.9</v>
      </c>
    </row>
    <row r="48" spans="1:26" ht="13.5" customHeight="1">
      <c r="A48" s="48" t="s">
        <v>92</v>
      </c>
      <c r="B48" s="60" t="s">
        <v>93</v>
      </c>
      <c r="C48" s="51"/>
      <c r="D48" s="51"/>
      <c r="E48" s="51"/>
      <c r="F48" s="51">
        <v>0</v>
      </c>
      <c r="G48" s="51"/>
      <c r="H48" s="51"/>
      <c r="I48" s="52"/>
      <c r="J48" s="53"/>
      <c r="K48" s="74"/>
      <c r="L48" s="52"/>
      <c r="M48" s="53" t="e">
        <f t="shared" si="8"/>
        <v>#DIV/0!</v>
      </c>
      <c r="N48" s="75"/>
      <c r="O48" s="55"/>
      <c r="P48" s="51"/>
      <c r="Q48" s="52"/>
      <c r="R48" s="51"/>
      <c r="S48" s="51"/>
      <c r="T48" s="56">
        <f t="shared" si="9"/>
        <v>0</v>
      </c>
      <c r="U48" s="76"/>
      <c r="V48" s="52"/>
      <c r="W48" s="61" t="e">
        <f t="shared" si="14"/>
        <v>#DIV/0!</v>
      </c>
      <c r="X48" s="51"/>
      <c r="Y48" s="52"/>
      <c r="Z48" s="51">
        <f t="shared" si="12"/>
        <v>0</v>
      </c>
    </row>
    <row r="49" spans="1:26" ht="26.25" customHeight="1">
      <c r="A49" s="48" t="s">
        <v>94</v>
      </c>
      <c r="B49" s="67" t="s">
        <v>95</v>
      </c>
      <c r="C49" s="68">
        <f>C46+C47</f>
        <v>25548.738999999998</v>
      </c>
      <c r="D49" s="68">
        <f aca="true" t="shared" si="15" ref="D49:J49">D46+D47</f>
        <v>23073</v>
      </c>
      <c r="E49" s="51">
        <f>E46+E47</f>
        <v>27623.12</v>
      </c>
      <c r="F49" s="51">
        <f>F41+F47</f>
        <v>39738.979999999996</v>
      </c>
      <c r="G49" s="51">
        <f>G50*G42</f>
        <v>13132.302</v>
      </c>
      <c r="H49" s="51">
        <f>H50*H42</f>
        <v>27170.28</v>
      </c>
      <c r="I49" s="51">
        <f t="shared" si="15"/>
        <v>1</v>
      </c>
      <c r="J49" s="51" t="e">
        <f t="shared" si="15"/>
        <v>#DIV/0!</v>
      </c>
      <c r="K49" s="56">
        <f>K46</f>
        <v>36388</v>
      </c>
      <c r="L49" s="52">
        <f>K49/K$49</f>
        <v>1</v>
      </c>
      <c r="M49" s="53">
        <f t="shared" si="8"/>
        <v>0.43861301692205656</v>
      </c>
      <c r="N49" s="77"/>
      <c r="O49" s="55">
        <f>N49/E49-1</f>
        <v>-1</v>
      </c>
      <c r="P49" s="51"/>
      <c r="Q49" s="52" t="e">
        <f>P49/P$49</f>
        <v>#DIV/0!</v>
      </c>
      <c r="R49" s="51">
        <f>P49/E49-1</f>
        <v>-1</v>
      </c>
      <c r="S49" s="51">
        <v>32365.01</v>
      </c>
      <c r="T49" s="56">
        <f t="shared" si="9"/>
        <v>38190.7118</v>
      </c>
      <c r="U49" s="59">
        <f>U46+U47</f>
        <v>38190.6574</v>
      </c>
      <c r="V49" s="52">
        <f>U49/U$49</f>
        <v>1</v>
      </c>
      <c r="W49" s="58">
        <f t="shared" si="14"/>
        <v>0.3825613254404281</v>
      </c>
      <c r="X49" s="51" t="e">
        <f t="shared" si="10"/>
        <v>#DIV/0!</v>
      </c>
      <c r="Y49" s="52">
        <f t="shared" si="11"/>
        <v>-1.4244301149712868E-06</v>
      </c>
      <c r="Z49" s="51">
        <f t="shared" si="12"/>
        <v>-1548.3225999999995</v>
      </c>
    </row>
    <row r="50" spans="1:26" ht="15">
      <c r="A50" s="48" t="s">
        <v>96</v>
      </c>
      <c r="B50" s="78" t="s">
        <v>97</v>
      </c>
      <c r="C50" s="68">
        <v>616.3</v>
      </c>
      <c r="D50" s="68">
        <v>616.3</v>
      </c>
      <c r="E50" s="51">
        <v>754.73</v>
      </c>
      <c r="F50" s="59">
        <f>F49/F42</f>
        <v>1032.1812987012986</v>
      </c>
      <c r="G50" s="57">
        <v>754.73</v>
      </c>
      <c r="H50" s="57">
        <v>754.73</v>
      </c>
      <c r="I50" s="79"/>
      <c r="J50" s="53">
        <f>H50/E50-1</f>
        <v>0</v>
      </c>
      <c r="K50" s="59">
        <f>K49/K42</f>
        <v>983.4594594594595</v>
      </c>
      <c r="L50" s="79"/>
      <c r="M50" s="53">
        <f t="shared" si="8"/>
        <v>0.3676166293923635</v>
      </c>
      <c r="N50" s="80"/>
      <c r="O50" s="53">
        <f>N50/E50-1</f>
        <v>-1</v>
      </c>
      <c r="P50" s="57"/>
      <c r="Q50" s="79"/>
      <c r="R50" s="57">
        <f>P50/E50-1</f>
        <v>-1</v>
      </c>
      <c r="S50" s="81">
        <v>874.73</v>
      </c>
      <c r="T50" s="82">
        <f t="shared" si="9"/>
        <v>1032.1814</v>
      </c>
      <c r="U50" s="83">
        <f>U49/U42</f>
        <v>1032.1799297297296</v>
      </c>
      <c r="V50" s="52"/>
      <c r="W50" s="58">
        <f t="shared" si="14"/>
        <v>0.3676148155363237</v>
      </c>
      <c r="X50" s="51" t="e">
        <f>U50/P50-1</f>
        <v>#DIV/0!</v>
      </c>
      <c r="Y50" s="52">
        <f t="shared" si="11"/>
        <v>-1.424430115082309E-06</v>
      </c>
      <c r="Z50" s="51">
        <f t="shared" si="12"/>
        <v>-0.0013689715690361481</v>
      </c>
    </row>
    <row r="51" spans="1:26" ht="25.5">
      <c r="A51" s="48"/>
      <c r="B51" s="78" t="s">
        <v>98</v>
      </c>
      <c r="C51" s="51"/>
      <c r="D51" s="51"/>
      <c r="E51" s="51">
        <v>531.29</v>
      </c>
      <c r="F51" s="51"/>
      <c r="G51" s="51"/>
      <c r="H51" s="51"/>
      <c r="I51" s="52"/>
      <c r="J51" s="53"/>
      <c r="K51" s="56">
        <f>(K49-K15)/K42</f>
        <v>679.6486486486486</v>
      </c>
      <c r="L51" s="52"/>
      <c r="M51" s="53">
        <f t="shared" si="8"/>
        <v>-1</v>
      </c>
      <c r="N51" s="84"/>
      <c r="O51" s="55"/>
      <c r="P51" s="51"/>
      <c r="Q51" s="52"/>
      <c r="R51" s="51"/>
      <c r="S51" s="68">
        <v>587.16</v>
      </c>
      <c r="T51" s="82">
        <f t="shared" si="9"/>
        <v>692.8487999999999</v>
      </c>
      <c r="U51" s="83">
        <f>(U49-U15)/U42</f>
        <v>686.0661459459459</v>
      </c>
      <c r="V51" s="52"/>
      <c r="W51" s="58">
        <f t="shared" si="14"/>
        <v>0.29132139875763885</v>
      </c>
      <c r="X51" s="51"/>
      <c r="Y51" s="52">
        <f t="shared" si="11"/>
        <v>-0.0097895154816664</v>
      </c>
      <c r="Z51" s="51"/>
    </row>
    <row r="52" spans="1:26" ht="14.25">
      <c r="A52" s="85" t="s">
        <v>99</v>
      </c>
      <c r="B52" s="86" t="s">
        <v>100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>
        <v>32365.01</v>
      </c>
      <c r="T52" s="56">
        <f t="shared" si="9"/>
        <v>38190.7118</v>
      </c>
      <c r="U52" s="59">
        <f>U50*U42</f>
        <v>38190.6574</v>
      </c>
      <c r="V52" s="51"/>
      <c r="W52" s="58"/>
      <c r="X52" s="51"/>
      <c r="Y52" s="52"/>
      <c r="Z52" s="51"/>
    </row>
    <row r="53" spans="1:26" ht="14.25">
      <c r="A53" s="85" t="s">
        <v>101</v>
      </c>
      <c r="B53" s="86" t="s">
        <v>102</v>
      </c>
      <c r="C53" s="51"/>
      <c r="D53" s="51"/>
      <c r="E53" s="51">
        <f>'[1]Т.8.2.'!E21</f>
        <v>7570.9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>
        <v>6679.2</v>
      </c>
      <c r="T53" s="56">
        <f t="shared" si="9"/>
        <v>7881.455999999999</v>
      </c>
      <c r="U53" s="57">
        <f>'[1]Т.8.2.'!I21</f>
        <v>6798.5</v>
      </c>
      <c r="V53" s="51"/>
      <c r="W53" s="58"/>
      <c r="X53" s="51"/>
      <c r="Y53" s="52"/>
      <c r="Z53" s="51"/>
    </row>
    <row r="54" spans="1:11" ht="12.75">
      <c r="A54" s="87"/>
      <c r="B54" s="88"/>
      <c r="C54" s="88"/>
      <c r="D54" s="88"/>
      <c r="E54" s="88"/>
      <c r="F54" s="88"/>
      <c r="G54" s="88"/>
      <c r="H54" s="88"/>
      <c r="I54" s="89"/>
      <c r="J54" s="89"/>
      <c r="K54" s="89"/>
    </row>
    <row r="55" spans="1:21" ht="12.75">
      <c r="A55" s="87"/>
      <c r="B55" s="88"/>
      <c r="C55" s="88"/>
      <c r="D55" s="88"/>
      <c r="E55" s="88"/>
      <c r="F55" s="88"/>
      <c r="G55" s="88"/>
      <c r="I55" s="89"/>
      <c r="J55" s="89"/>
      <c r="K55" s="89"/>
      <c r="U55" s="4">
        <f>1032.18*U42</f>
        <v>38190.66</v>
      </c>
    </row>
    <row r="56" spans="2:21" ht="12.75">
      <c r="B56" s="90"/>
      <c r="U56" s="91">
        <f>U49-U55</f>
        <v>-0.0026000000070780516</v>
      </c>
    </row>
    <row r="57" spans="2:23" ht="14.25">
      <c r="B57" s="90"/>
      <c r="U57" s="92"/>
      <c r="W57" s="93"/>
    </row>
    <row r="58" spans="2:23" ht="14.25">
      <c r="B58" s="90"/>
      <c r="U58" s="94"/>
      <c r="W58" s="93"/>
    </row>
    <row r="59" ht="12.75">
      <c r="B59" s="90"/>
    </row>
    <row r="60" ht="12.75">
      <c r="B60" s="90"/>
    </row>
    <row r="61" ht="12.75">
      <c r="B61" s="90"/>
    </row>
    <row r="62" ht="12.75">
      <c r="B62" s="90"/>
    </row>
    <row r="63" ht="12.75">
      <c r="B63" s="90"/>
    </row>
    <row r="64" ht="12.75">
      <c r="B64" s="90"/>
    </row>
    <row r="65" ht="12.75">
      <c r="B65" s="90"/>
    </row>
    <row r="66" ht="12.75">
      <c r="B66" s="90"/>
    </row>
    <row r="67" ht="12.75">
      <c r="B67" s="90"/>
    </row>
    <row r="68" ht="12.75">
      <c r="B68" s="90"/>
    </row>
    <row r="69" ht="12.75">
      <c r="B69" s="90"/>
    </row>
    <row r="70" ht="12.75">
      <c r="B70" s="90"/>
    </row>
    <row r="71" ht="12.75">
      <c r="B71" s="90"/>
    </row>
    <row r="72" ht="12.75">
      <c r="B72" s="90"/>
    </row>
    <row r="73" ht="12.75">
      <c r="B73" s="90"/>
    </row>
    <row r="74" ht="12.75">
      <c r="B74" s="90"/>
    </row>
    <row r="75" ht="12.75">
      <c r="B75" s="90"/>
    </row>
    <row r="76" ht="12.75">
      <c r="B76" s="95"/>
    </row>
    <row r="77" ht="12.75">
      <c r="B77" s="95"/>
    </row>
    <row r="78" ht="12.75">
      <c r="B78" s="95"/>
    </row>
    <row r="79" ht="12.75">
      <c r="B79" s="95"/>
    </row>
    <row r="80" ht="12.75">
      <c r="B80" s="95"/>
    </row>
    <row r="81" ht="12.75">
      <c r="B81" s="95"/>
    </row>
    <row r="82" ht="12.75">
      <c r="B82" s="95"/>
    </row>
    <row r="83" ht="12.75">
      <c r="B83" s="95"/>
    </row>
    <row r="84" ht="12.75">
      <c r="B84" s="95"/>
    </row>
    <row r="85" ht="12.75">
      <c r="B85" s="95"/>
    </row>
  </sheetData>
  <mergeCells count="28">
    <mergeCell ref="Y12:Y13"/>
    <mergeCell ref="Z12:Z13"/>
    <mergeCell ref="U12:U13"/>
    <mergeCell ref="V12:V13"/>
    <mergeCell ref="W12:W13"/>
    <mergeCell ref="X12:X13"/>
    <mergeCell ref="Q12:Q13"/>
    <mergeCell ref="R12:R13"/>
    <mergeCell ref="S12:S13"/>
    <mergeCell ref="T12:T13"/>
    <mergeCell ref="N11:O11"/>
    <mergeCell ref="P11:Z11"/>
    <mergeCell ref="C12:D12"/>
    <mergeCell ref="I12:I13"/>
    <mergeCell ref="J12:J13"/>
    <mergeCell ref="K12:K13"/>
    <mergeCell ref="L12:L13"/>
    <mergeCell ref="N12:N13"/>
    <mergeCell ref="O12:O13"/>
    <mergeCell ref="P12:P13"/>
    <mergeCell ref="A11:A13"/>
    <mergeCell ref="B11:B13"/>
    <mergeCell ref="C11:K11"/>
    <mergeCell ref="M11:M13"/>
    <mergeCell ref="C1:Z1"/>
    <mergeCell ref="A8:AA8"/>
    <mergeCell ref="B9:W9"/>
    <mergeCell ref="X9:Z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C1">
      <selection activeCell="D11" sqref="D11"/>
    </sheetView>
  </sheetViews>
  <sheetFormatPr defaultColWidth="9.33203125" defaultRowHeight="12.75"/>
  <cols>
    <col min="1" max="1" width="4.16015625" style="96" customWidth="1"/>
    <col min="2" max="2" width="35" style="96" customWidth="1"/>
    <col min="3" max="3" width="12.33203125" style="96" customWidth="1"/>
    <col min="4" max="4" width="9.5" style="96" customWidth="1"/>
    <col min="5" max="5" width="12" style="96" customWidth="1"/>
    <col min="6" max="6" width="11.33203125" style="96" customWidth="1"/>
    <col min="7" max="7" width="10.16015625" style="96" customWidth="1"/>
    <col min="8" max="8" width="9.33203125" style="96" customWidth="1"/>
    <col min="9" max="9" width="12.83203125" style="96" customWidth="1"/>
    <col min="10" max="10" width="13" style="96" customWidth="1"/>
    <col min="11" max="16384" width="9.33203125" style="96" customWidth="1"/>
  </cols>
  <sheetData>
    <row r="1" spans="8:10" ht="12.75">
      <c r="H1" s="97" t="s">
        <v>103</v>
      </c>
      <c r="I1" s="97"/>
      <c r="J1" s="97"/>
    </row>
    <row r="2" spans="1:9" ht="15" customHeight="1">
      <c r="A2" s="98" t="s">
        <v>104</v>
      </c>
      <c r="B2" s="98"/>
      <c r="C2" s="98"/>
      <c r="D2" s="98"/>
      <c r="E2" s="98"/>
      <c r="F2" s="98"/>
      <c r="G2" s="98"/>
      <c r="H2" s="98"/>
      <c r="I2" s="98"/>
    </row>
    <row r="3" spans="8:9" ht="12.75" customHeight="1" thickBot="1">
      <c r="H3" s="99" t="s">
        <v>105</v>
      </c>
      <c r="I3" s="99"/>
    </row>
    <row r="4" spans="1:10" ht="12.75" customHeight="1" thickBot="1">
      <c r="A4" s="100" t="s">
        <v>106</v>
      </c>
      <c r="B4" s="101"/>
      <c r="C4" s="102" t="s">
        <v>9</v>
      </c>
      <c r="D4" s="103"/>
      <c r="E4" s="104"/>
      <c r="F4" s="105" t="s">
        <v>107</v>
      </c>
      <c r="G4" s="106"/>
      <c r="H4" s="106"/>
      <c r="I4" s="107" t="s">
        <v>108</v>
      </c>
      <c r="J4" s="108" t="s">
        <v>109</v>
      </c>
    </row>
    <row r="5" spans="1:10" ht="63.75" customHeight="1" thickBot="1">
      <c r="A5" s="109"/>
      <c r="B5" s="110"/>
      <c r="C5" s="111" t="s">
        <v>110</v>
      </c>
      <c r="D5" s="111" t="s">
        <v>111</v>
      </c>
      <c r="E5" s="112" t="s">
        <v>112</v>
      </c>
      <c r="F5" s="113" t="s">
        <v>110</v>
      </c>
      <c r="G5" s="114" t="s">
        <v>30</v>
      </c>
      <c r="H5" s="115" t="s">
        <v>113</v>
      </c>
      <c r="I5" s="116"/>
      <c r="J5" s="117"/>
    </row>
    <row r="6" spans="1:11" ht="9" customHeight="1">
      <c r="A6" s="118">
        <v>1</v>
      </c>
      <c r="B6" s="119">
        <v>2</v>
      </c>
      <c r="C6" s="119">
        <v>3</v>
      </c>
      <c r="D6" s="119">
        <v>4</v>
      </c>
      <c r="E6" s="120">
        <v>5</v>
      </c>
      <c r="F6" s="121">
        <v>6</v>
      </c>
      <c r="G6" s="122">
        <v>7</v>
      </c>
      <c r="H6" s="120">
        <v>8</v>
      </c>
      <c r="I6" s="121">
        <v>9</v>
      </c>
      <c r="J6" s="121">
        <v>10</v>
      </c>
      <c r="K6" s="123"/>
    </row>
    <row r="7" spans="1:10" ht="21" customHeight="1">
      <c r="A7" s="124" t="s">
        <v>32</v>
      </c>
      <c r="B7" s="125" t="s">
        <v>114</v>
      </c>
      <c r="C7" s="126"/>
      <c r="D7" s="126"/>
      <c r="E7" s="127"/>
      <c r="F7" s="126"/>
      <c r="G7" s="126"/>
      <c r="H7" s="126"/>
      <c r="I7" s="128">
        <v>27.8</v>
      </c>
      <c r="J7" s="129">
        <v>25.3</v>
      </c>
    </row>
    <row r="8" spans="1:10" ht="12" customHeight="1">
      <c r="A8" s="130"/>
      <c r="B8" s="131" t="s">
        <v>115</v>
      </c>
      <c r="C8" s="132">
        <f aca="true" t="shared" si="0" ref="C8:H8">C10+C11</f>
        <v>29.5</v>
      </c>
      <c r="D8" s="129">
        <f t="shared" si="0"/>
        <v>27.6</v>
      </c>
      <c r="E8" s="133">
        <f t="shared" si="0"/>
        <v>1.8999999999999986</v>
      </c>
      <c r="F8" s="132">
        <f t="shared" si="0"/>
        <v>24.3</v>
      </c>
      <c r="G8" s="129">
        <f t="shared" si="0"/>
        <v>12</v>
      </c>
      <c r="H8" s="129">
        <f t="shared" si="0"/>
        <v>25.3</v>
      </c>
      <c r="I8" s="134"/>
      <c r="J8" s="129"/>
    </row>
    <row r="9" spans="1:10" ht="10.5" customHeight="1">
      <c r="A9" s="130"/>
      <c r="B9" s="131" t="s">
        <v>116</v>
      </c>
      <c r="C9" s="135"/>
      <c r="D9" s="136"/>
      <c r="E9" s="137"/>
      <c r="F9" s="138"/>
      <c r="G9" s="139"/>
      <c r="H9" s="137"/>
      <c r="I9" s="134"/>
      <c r="J9" s="140"/>
    </row>
    <row r="10" spans="1:10" ht="12.75">
      <c r="A10" s="130"/>
      <c r="B10" s="131" t="s">
        <v>117</v>
      </c>
      <c r="C10" s="132">
        <v>29.5</v>
      </c>
      <c r="D10" s="129">
        <v>27.6</v>
      </c>
      <c r="E10" s="133">
        <f>C10-D10</f>
        <v>1.8999999999999986</v>
      </c>
      <c r="F10" s="141">
        <v>24.3</v>
      </c>
      <c r="G10" s="142">
        <v>12</v>
      </c>
      <c r="H10" s="143">
        <v>25.3</v>
      </c>
      <c r="I10" s="128">
        <v>27.8</v>
      </c>
      <c r="J10" s="144">
        <v>25.3</v>
      </c>
    </row>
    <row r="11" spans="1:10" ht="12.75">
      <c r="A11" s="130"/>
      <c r="B11" s="131" t="s">
        <v>118</v>
      </c>
      <c r="C11" s="132"/>
      <c r="D11" s="129"/>
      <c r="E11" s="133"/>
      <c r="F11" s="141"/>
      <c r="G11" s="145"/>
      <c r="H11" s="143"/>
      <c r="I11" s="128"/>
      <c r="J11" s="144"/>
    </row>
    <row r="12" spans="1:10" ht="12.75">
      <c r="A12" s="130"/>
      <c r="B12" s="131" t="s">
        <v>119</v>
      </c>
      <c r="C12" s="132"/>
      <c r="D12" s="129"/>
      <c r="E12" s="133"/>
      <c r="F12" s="141"/>
      <c r="G12" s="145"/>
      <c r="H12" s="143"/>
      <c r="I12" s="128"/>
      <c r="J12" s="144"/>
    </row>
    <row r="13" spans="1:10" ht="12.75">
      <c r="A13" s="130"/>
      <c r="B13" s="131" t="s">
        <v>120</v>
      </c>
      <c r="C13" s="132"/>
      <c r="D13" s="129"/>
      <c r="E13" s="133"/>
      <c r="F13" s="141"/>
      <c r="G13" s="145"/>
      <c r="H13" s="143"/>
      <c r="I13" s="128"/>
      <c r="J13" s="144"/>
    </row>
    <row r="14" spans="1:10" ht="0.75" customHeight="1">
      <c r="A14" s="130"/>
      <c r="B14" s="131" t="s">
        <v>121</v>
      </c>
      <c r="C14" s="132"/>
      <c r="D14" s="129"/>
      <c r="E14" s="133"/>
      <c r="F14" s="141"/>
      <c r="G14" s="145"/>
      <c r="H14" s="143"/>
      <c r="I14" s="128"/>
      <c r="J14" s="144"/>
    </row>
    <row r="15" spans="1:10" ht="35.25" customHeight="1">
      <c r="A15" s="124" t="s">
        <v>34</v>
      </c>
      <c r="B15" s="125" t="s">
        <v>122</v>
      </c>
      <c r="C15" s="132"/>
      <c r="D15" s="129"/>
      <c r="E15" s="133"/>
      <c r="F15" s="141"/>
      <c r="G15" s="145"/>
      <c r="H15" s="143"/>
      <c r="I15" s="128">
        <v>0.3</v>
      </c>
      <c r="J15" s="128">
        <v>0.3</v>
      </c>
    </row>
    <row r="16" spans="1:10" ht="15" customHeight="1">
      <c r="A16" s="130"/>
      <c r="B16" s="131" t="s">
        <v>115</v>
      </c>
      <c r="C16" s="135">
        <f aca="true" t="shared" si="1" ref="C16:H16">C18+C19</f>
        <v>0</v>
      </c>
      <c r="D16" s="136">
        <f t="shared" si="1"/>
        <v>0.2</v>
      </c>
      <c r="E16" s="137">
        <f t="shared" si="1"/>
        <v>-0.2</v>
      </c>
      <c r="F16" s="135">
        <f t="shared" si="1"/>
        <v>0</v>
      </c>
      <c r="G16" s="136">
        <f t="shared" si="1"/>
        <v>0.1</v>
      </c>
      <c r="H16" s="136">
        <f t="shared" si="1"/>
        <v>0.25</v>
      </c>
      <c r="I16" s="134"/>
      <c r="J16" s="134"/>
    </row>
    <row r="17" spans="1:10" ht="13.5" customHeight="1">
      <c r="A17" s="130"/>
      <c r="B17" s="131" t="s">
        <v>116</v>
      </c>
      <c r="C17" s="135"/>
      <c r="D17" s="136"/>
      <c r="E17" s="137"/>
      <c r="F17" s="138"/>
      <c r="G17" s="139"/>
      <c r="H17" s="137"/>
      <c r="I17" s="134"/>
      <c r="J17" s="134"/>
    </row>
    <row r="18" spans="1:10" ht="14.25" customHeight="1">
      <c r="A18" s="130"/>
      <c r="B18" s="131" t="s">
        <v>117</v>
      </c>
      <c r="C18" s="132">
        <v>0</v>
      </c>
      <c r="D18" s="129">
        <v>0.2</v>
      </c>
      <c r="E18" s="133">
        <f>C18-D18</f>
        <v>-0.2</v>
      </c>
      <c r="F18" s="141">
        <v>0</v>
      </c>
      <c r="G18" s="145">
        <v>0.1</v>
      </c>
      <c r="H18" s="143">
        <v>0.25</v>
      </c>
      <c r="I18" s="128">
        <v>0.3</v>
      </c>
      <c r="J18" s="128">
        <v>0.3</v>
      </c>
    </row>
    <row r="19" spans="1:10" ht="15" customHeight="1">
      <c r="A19" s="130"/>
      <c r="B19" s="131" t="s">
        <v>118</v>
      </c>
      <c r="C19" s="132"/>
      <c r="D19" s="129"/>
      <c r="E19" s="133"/>
      <c r="F19" s="141"/>
      <c r="G19" s="145"/>
      <c r="H19" s="143"/>
      <c r="I19" s="128"/>
      <c r="J19" s="128"/>
    </row>
    <row r="20" spans="1:10" ht="12.75" customHeight="1">
      <c r="A20" s="130"/>
      <c r="B20" s="131" t="s">
        <v>119</v>
      </c>
      <c r="C20" s="132"/>
      <c r="D20" s="129"/>
      <c r="E20" s="133"/>
      <c r="F20" s="141"/>
      <c r="G20" s="145"/>
      <c r="H20" s="143"/>
      <c r="I20" s="128"/>
      <c r="J20" s="144"/>
    </row>
    <row r="21" spans="1:10" ht="15" customHeight="1">
      <c r="A21" s="130"/>
      <c r="B21" s="131" t="s">
        <v>120</v>
      </c>
      <c r="C21" s="132"/>
      <c r="D21" s="129"/>
      <c r="E21" s="133"/>
      <c r="F21" s="141"/>
      <c r="G21" s="145"/>
      <c r="H21" s="143"/>
      <c r="I21" s="128"/>
      <c r="J21" s="144"/>
    </row>
    <row r="22" spans="1:10" ht="13.5" customHeight="1" hidden="1">
      <c r="A22" s="130"/>
      <c r="B22" s="131" t="s">
        <v>121</v>
      </c>
      <c r="C22" s="132"/>
      <c r="D22" s="129"/>
      <c r="E22" s="133"/>
      <c r="F22" s="141"/>
      <c r="G22" s="145"/>
      <c r="H22" s="143"/>
      <c r="I22" s="128"/>
      <c r="J22" s="144"/>
    </row>
    <row r="23" spans="1:10" ht="12.75">
      <c r="A23" s="146" t="s">
        <v>36</v>
      </c>
      <c r="B23" s="125" t="s">
        <v>123</v>
      </c>
      <c r="C23" s="147"/>
      <c r="D23" s="148"/>
      <c r="E23" s="149"/>
      <c r="F23" s="150">
        <f>F16/F8</f>
        <v>0</v>
      </c>
      <c r="G23" s="150">
        <f>G16/G8</f>
        <v>0.008333333333333333</v>
      </c>
      <c r="H23" s="150">
        <f>H16/H8</f>
        <v>0.009881422924901186</v>
      </c>
      <c r="I23" s="151"/>
      <c r="J23" s="150"/>
    </row>
    <row r="24" spans="1:10" ht="24">
      <c r="A24" s="124" t="s">
        <v>38</v>
      </c>
      <c r="B24" s="152" t="s">
        <v>124</v>
      </c>
      <c r="C24" s="147" t="s">
        <v>125</v>
      </c>
      <c r="D24" s="148" t="s">
        <v>126</v>
      </c>
      <c r="E24" s="133">
        <v>1.85</v>
      </c>
      <c r="F24" s="141">
        <v>24.3</v>
      </c>
      <c r="G24" s="145">
        <v>11.9</v>
      </c>
      <c r="H24" s="143">
        <v>25.05</v>
      </c>
      <c r="I24" s="128">
        <f>I7-I15</f>
        <v>27.5</v>
      </c>
      <c r="J24" s="153">
        <f>J27</f>
        <v>25</v>
      </c>
    </row>
    <row r="25" spans="1:10" ht="12.75">
      <c r="A25" s="154"/>
      <c r="B25" s="155" t="s">
        <v>127</v>
      </c>
      <c r="C25" s="156"/>
      <c r="D25" s="157"/>
      <c r="E25" s="158"/>
      <c r="F25" s="159"/>
      <c r="G25" s="160"/>
      <c r="H25" s="158"/>
      <c r="I25" s="161"/>
      <c r="J25" s="162"/>
    </row>
    <row r="26" spans="1:10" ht="2.25" customHeight="1">
      <c r="A26" s="163"/>
      <c r="B26" s="164"/>
      <c r="C26" s="165"/>
      <c r="D26" s="166"/>
      <c r="E26" s="167"/>
      <c r="F26" s="168"/>
      <c r="G26" s="169"/>
      <c r="H26" s="167"/>
      <c r="I26" s="170"/>
      <c r="J26" s="171"/>
    </row>
    <row r="27" spans="1:10" ht="12.75">
      <c r="A27" s="130"/>
      <c r="B27" s="131" t="s">
        <v>117</v>
      </c>
      <c r="C27" s="172">
        <f>C10</f>
        <v>29.5</v>
      </c>
      <c r="D27" s="148" t="s">
        <v>126</v>
      </c>
      <c r="E27" s="149" t="s">
        <v>128</v>
      </c>
      <c r="F27" s="141">
        <v>24.3</v>
      </c>
      <c r="G27" s="145">
        <v>11.9</v>
      </c>
      <c r="H27" s="143">
        <v>25.05</v>
      </c>
      <c r="I27" s="128">
        <f>I10-I18</f>
        <v>27.5</v>
      </c>
      <c r="J27" s="128">
        <f>J10-J18</f>
        <v>25</v>
      </c>
    </row>
    <row r="28" spans="1:10" ht="12.75">
      <c r="A28" s="130"/>
      <c r="B28" s="131" t="s">
        <v>118</v>
      </c>
      <c r="C28" s="147"/>
      <c r="D28" s="148"/>
      <c r="E28" s="149"/>
      <c r="F28" s="141"/>
      <c r="G28" s="145"/>
      <c r="H28" s="143"/>
      <c r="I28" s="128"/>
      <c r="J28" s="144"/>
    </row>
    <row r="29" spans="1:10" ht="12.75">
      <c r="A29" s="130"/>
      <c r="B29" s="131" t="s">
        <v>119</v>
      </c>
      <c r="C29" s="147"/>
      <c r="D29" s="148"/>
      <c r="E29" s="149"/>
      <c r="F29" s="141"/>
      <c r="G29" s="145"/>
      <c r="H29" s="143"/>
      <c r="I29" s="128"/>
      <c r="J29" s="144"/>
    </row>
    <row r="30" spans="1:10" ht="12.75">
      <c r="A30" s="130"/>
      <c r="B30" s="131" t="s">
        <v>120</v>
      </c>
      <c r="C30" s="147"/>
      <c r="D30" s="148"/>
      <c r="E30" s="149"/>
      <c r="F30" s="141"/>
      <c r="G30" s="145"/>
      <c r="H30" s="143"/>
      <c r="I30" s="128"/>
      <c r="J30" s="144"/>
    </row>
    <row r="31" spans="1:10" ht="12.75" customHeight="1" hidden="1">
      <c r="A31" s="130"/>
      <c r="B31" s="131" t="s">
        <v>121</v>
      </c>
      <c r="C31" s="147"/>
      <c r="D31" s="148"/>
      <c r="E31" s="149"/>
      <c r="F31" s="141"/>
      <c r="G31" s="145"/>
      <c r="H31" s="143"/>
      <c r="I31" s="128"/>
      <c r="J31" s="144"/>
    </row>
    <row r="32" spans="1:10" ht="12" customHeight="1">
      <c r="A32" s="124" t="s">
        <v>40</v>
      </c>
      <c r="B32" s="173" t="s">
        <v>129</v>
      </c>
      <c r="C32" s="147"/>
      <c r="D32" s="148"/>
      <c r="E32" s="149"/>
      <c r="F32" s="141"/>
      <c r="G32" s="145"/>
      <c r="H32" s="143"/>
      <c r="I32" s="128">
        <v>11</v>
      </c>
      <c r="J32" s="174">
        <v>13.7</v>
      </c>
    </row>
    <row r="33" spans="1:10" ht="15.75" customHeight="1">
      <c r="A33" s="130"/>
      <c r="B33" s="131" t="s">
        <v>115</v>
      </c>
      <c r="C33" s="175">
        <f aca="true" t="shared" si="2" ref="C33:H33">C35+C36</f>
        <v>14</v>
      </c>
      <c r="D33" s="176">
        <f t="shared" si="2"/>
        <v>12.3</v>
      </c>
      <c r="E33" s="137">
        <f t="shared" si="2"/>
        <v>1.7</v>
      </c>
      <c r="F33" s="175">
        <f t="shared" si="2"/>
        <v>14</v>
      </c>
      <c r="G33" s="176">
        <f t="shared" si="2"/>
        <v>6.5</v>
      </c>
      <c r="H33" s="176">
        <f t="shared" si="2"/>
        <v>13.6</v>
      </c>
      <c r="I33" s="134"/>
      <c r="J33" s="174"/>
    </row>
    <row r="34" spans="1:10" ht="9.75" customHeight="1">
      <c r="A34" s="130"/>
      <c r="B34" s="131" t="s">
        <v>116</v>
      </c>
      <c r="C34" s="175"/>
      <c r="D34" s="136"/>
      <c r="E34" s="137"/>
      <c r="F34" s="138"/>
      <c r="G34" s="139"/>
      <c r="H34" s="137"/>
      <c r="I34" s="134"/>
      <c r="J34" s="174"/>
    </row>
    <row r="35" spans="1:10" ht="14.25" customHeight="1">
      <c r="A35" s="130"/>
      <c r="B35" s="131" t="s">
        <v>117</v>
      </c>
      <c r="C35" s="177" t="s">
        <v>130</v>
      </c>
      <c r="D35" s="148" t="s">
        <v>131</v>
      </c>
      <c r="E35" s="149" t="s">
        <v>132</v>
      </c>
      <c r="F35" s="153">
        <v>14</v>
      </c>
      <c r="G35" s="145">
        <v>6.5</v>
      </c>
      <c r="H35" s="143">
        <v>13.6</v>
      </c>
      <c r="I35" s="128">
        <v>11</v>
      </c>
      <c r="J35" s="174">
        <v>13.7</v>
      </c>
    </row>
    <row r="36" spans="1:10" ht="12.75">
      <c r="A36" s="130"/>
      <c r="B36" s="131" t="s">
        <v>118</v>
      </c>
      <c r="C36" s="147"/>
      <c r="D36" s="148"/>
      <c r="E36" s="149"/>
      <c r="F36" s="141"/>
      <c r="G36" s="145"/>
      <c r="H36" s="143"/>
      <c r="I36" s="128"/>
      <c r="J36" s="144"/>
    </row>
    <row r="37" spans="1:10" ht="12.75">
      <c r="A37" s="130"/>
      <c r="B37" s="131" t="s">
        <v>119</v>
      </c>
      <c r="C37" s="147"/>
      <c r="D37" s="148"/>
      <c r="E37" s="149"/>
      <c r="F37" s="141"/>
      <c r="G37" s="145"/>
      <c r="H37" s="143"/>
      <c r="I37" s="128"/>
      <c r="J37" s="144"/>
    </row>
    <row r="38" spans="1:10" ht="12.75">
      <c r="A38" s="130"/>
      <c r="B38" s="131" t="s">
        <v>120</v>
      </c>
      <c r="C38" s="147"/>
      <c r="D38" s="148"/>
      <c r="E38" s="149"/>
      <c r="F38" s="141"/>
      <c r="G38" s="145"/>
      <c r="H38" s="143"/>
      <c r="I38" s="128"/>
      <c r="J38" s="144"/>
    </row>
    <row r="39" spans="1:10" ht="0.75" customHeight="1" hidden="1">
      <c r="A39" s="130"/>
      <c r="B39" s="131" t="s">
        <v>121</v>
      </c>
      <c r="C39" s="147"/>
      <c r="D39" s="148"/>
      <c r="E39" s="149"/>
      <c r="F39" s="141"/>
      <c r="G39" s="145"/>
      <c r="H39" s="143"/>
      <c r="I39" s="128"/>
      <c r="J39" s="144"/>
    </row>
    <row r="40" spans="1:10" ht="12.75">
      <c r="A40" s="130"/>
      <c r="B40" s="178" t="s">
        <v>116</v>
      </c>
      <c r="C40" s="147"/>
      <c r="D40" s="148"/>
      <c r="E40" s="149"/>
      <c r="F40" s="141"/>
      <c r="G40" s="145"/>
      <c r="H40" s="143"/>
      <c r="I40" s="128"/>
      <c r="J40" s="144"/>
    </row>
    <row r="41" spans="1:10" ht="12.75">
      <c r="A41" s="130"/>
      <c r="B41" s="178" t="s">
        <v>133</v>
      </c>
      <c r="C41" s="147"/>
      <c r="D41" s="148"/>
      <c r="E41" s="149"/>
      <c r="F41" s="141"/>
      <c r="G41" s="145"/>
      <c r="H41" s="143"/>
      <c r="I41" s="128"/>
      <c r="J41" s="144"/>
    </row>
    <row r="42" spans="1:10" ht="12.75">
      <c r="A42" s="130"/>
      <c r="B42" s="178" t="s">
        <v>134</v>
      </c>
      <c r="C42" s="147"/>
      <c r="D42" s="148"/>
      <c r="E42" s="149"/>
      <c r="F42" s="141"/>
      <c r="G42" s="145"/>
      <c r="H42" s="143"/>
      <c r="I42" s="128"/>
      <c r="J42" s="144"/>
    </row>
    <row r="43" spans="1:10" ht="24">
      <c r="A43" s="124" t="s">
        <v>42</v>
      </c>
      <c r="B43" s="152" t="s">
        <v>135</v>
      </c>
      <c r="C43" s="179"/>
      <c r="D43" s="180"/>
      <c r="E43" s="181"/>
      <c r="F43" s="141"/>
      <c r="G43" s="145"/>
      <c r="H43" s="143"/>
      <c r="I43" s="128">
        <f>I24+I32</f>
        <v>38.5</v>
      </c>
      <c r="J43" s="128">
        <f>J24+J32</f>
        <v>38.7</v>
      </c>
    </row>
    <row r="44" spans="1:10" ht="15.75" customHeight="1">
      <c r="A44" s="130"/>
      <c r="B44" s="131" t="s">
        <v>115</v>
      </c>
      <c r="C44" s="182">
        <f aca="true" t="shared" si="3" ref="C44:H44">C46+C47</f>
        <v>43.5</v>
      </c>
      <c r="D44" s="176">
        <f t="shared" si="3"/>
        <v>39.7</v>
      </c>
      <c r="E44" s="137">
        <f t="shared" si="3"/>
        <v>3.55</v>
      </c>
      <c r="F44" s="182">
        <f t="shared" si="3"/>
        <v>38.3</v>
      </c>
      <c r="G44" s="176">
        <f t="shared" si="3"/>
        <v>18.4</v>
      </c>
      <c r="H44" s="176">
        <f t="shared" si="3"/>
        <v>38.65</v>
      </c>
      <c r="I44" s="134"/>
      <c r="J44" s="134"/>
    </row>
    <row r="45" spans="1:10" ht="10.5" customHeight="1">
      <c r="A45" s="130"/>
      <c r="B45" s="131" t="s">
        <v>116</v>
      </c>
      <c r="C45" s="135"/>
      <c r="D45" s="136"/>
      <c r="E45" s="137"/>
      <c r="F45" s="138"/>
      <c r="G45" s="139"/>
      <c r="H45" s="137"/>
      <c r="I45" s="134"/>
      <c r="J45" s="134"/>
    </row>
    <row r="46" spans="1:10" ht="12.75">
      <c r="A46" s="124"/>
      <c r="B46" s="131" t="s">
        <v>117</v>
      </c>
      <c r="C46" s="179" t="s">
        <v>136</v>
      </c>
      <c r="D46" s="180" t="s">
        <v>137</v>
      </c>
      <c r="E46" s="181" t="s">
        <v>138</v>
      </c>
      <c r="F46" s="153">
        <f>F27+F35</f>
        <v>38.3</v>
      </c>
      <c r="G46" s="145">
        <v>18.4</v>
      </c>
      <c r="H46" s="143">
        <v>38.65</v>
      </c>
      <c r="I46" s="128">
        <f>I27+I35</f>
        <v>38.5</v>
      </c>
      <c r="J46" s="128">
        <f>J27+J35</f>
        <v>38.7</v>
      </c>
    </row>
    <row r="47" spans="1:10" ht="12.75">
      <c r="A47" s="124"/>
      <c r="B47" s="131" t="s">
        <v>118</v>
      </c>
      <c r="C47" s="179"/>
      <c r="D47" s="180"/>
      <c r="E47" s="181"/>
      <c r="F47" s="141"/>
      <c r="G47" s="145"/>
      <c r="H47" s="143"/>
      <c r="I47" s="128"/>
      <c r="J47" s="144"/>
    </row>
    <row r="48" spans="1:10" ht="12.75">
      <c r="A48" s="124"/>
      <c r="B48" s="131" t="s">
        <v>119</v>
      </c>
      <c r="C48" s="179"/>
      <c r="D48" s="180"/>
      <c r="E48" s="181"/>
      <c r="F48" s="141"/>
      <c r="G48" s="145"/>
      <c r="H48" s="143"/>
      <c r="I48" s="128"/>
      <c r="J48" s="144"/>
    </row>
    <row r="49" spans="1:10" ht="12.75">
      <c r="A49" s="124"/>
      <c r="B49" s="131" t="s">
        <v>120</v>
      </c>
      <c r="C49" s="179"/>
      <c r="D49" s="180"/>
      <c r="E49" s="181"/>
      <c r="F49" s="141"/>
      <c r="G49" s="145"/>
      <c r="H49" s="143"/>
      <c r="I49" s="128"/>
      <c r="J49" s="144"/>
    </row>
    <row r="50" spans="1:10" ht="12.75" customHeight="1" hidden="1">
      <c r="A50" s="124"/>
      <c r="B50" s="131" t="s">
        <v>121</v>
      </c>
      <c r="C50" s="179"/>
      <c r="D50" s="180"/>
      <c r="E50" s="181"/>
      <c r="F50" s="141"/>
      <c r="G50" s="145"/>
      <c r="H50" s="143"/>
      <c r="I50" s="183"/>
      <c r="J50" s="144"/>
    </row>
    <row r="51" spans="1:10" ht="23.25" customHeight="1">
      <c r="A51" s="124" t="s">
        <v>44</v>
      </c>
      <c r="B51" s="125" t="s">
        <v>139</v>
      </c>
      <c r="C51" s="132">
        <v>2.045</v>
      </c>
      <c r="D51" s="132">
        <v>2.5</v>
      </c>
      <c r="E51" s="184">
        <f>C51-D51</f>
        <v>-0.45500000000000007</v>
      </c>
      <c r="F51" s="185">
        <v>1.7</v>
      </c>
      <c r="G51" s="142">
        <v>1</v>
      </c>
      <c r="H51" s="143">
        <v>2.65</v>
      </c>
      <c r="I51" s="174">
        <v>0</v>
      </c>
      <c r="J51" s="185">
        <v>1.7</v>
      </c>
    </row>
    <row r="52" spans="1:10" ht="15" customHeight="1" hidden="1">
      <c r="A52" s="130"/>
      <c r="B52" s="131" t="s">
        <v>115</v>
      </c>
      <c r="C52" s="135"/>
      <c r="D52" s="136"/>
      <c r="E52" s="137"/>
      <c r="F52" s="138"/>
      <c r="G52" s="139"/>
      <c r="H52" s="137"/>
      <c r="I52" s="186"/>
      <c r="J52" s="140"/>
    </row>
    <row r="53" spans="1:10" ht="11.25" customHeight="1">
      <c r="A53" s="130"/>
      <c r="B53" s="131" t="s">
        <v>116</v>
      </c>
      <c r="C53" s="135"/>
      <c r="D53" s="136"/>
      <c r="E53" s="137"/>
      <c r="F53" s="138"/>
      <c r="G53" s="139"/>
      <c r="H53" s="137"/>
      <c r="I53" s="186"/>
      <c r="J53" s="140"/>
    </row>
    <row r="54" spans="1:10" ht="12.75">
      <c r="A54" s="130"/>
      <c r="B54" s="131" t="s">
        <v>117</v>
      </c>
      <c r="C54" s="132">
        <f aca="true" t="shared" si="4" ref="C54:H54">C51</f>
        <v>2.045</v>
      </c>
      <c r="D54" s="132">
        <f t="shared" si="4"/>
        <v>2.5</v>
      </c>
      <c r="E54" s="132">
        <f t="shared" si="4"/>
        <v>-0.45500000000000007</v>
      </c>
      <c r="F54" s="187">
        <f t="shared" si="4"/>
        <v>1.7</v>
      </c>
      <c r="G54" s="132">
        <f t="shared" si="4"/>
        <v>1</v>
      </c>
      <c r="H54" s="132">
        <f t="shared" si="4"/>
        <v>2.65</v>
      </c>
      <c r="I54" s="183"/>
      <c r="J54" s="187"/>
    </row>
    <row r="55" spans="1:10" ht="12.75">
      <c r="A55" s="130"/>
      <c r="B55" s="131" t="s">
        <v>118</v>
      </c>
      <c r="C55" s="132"/>
      <c r="D55" s="129"/>
      <c r="E55" s="133"/>
      <c r="F55" s="141"/>
      <c r="G55" s="145"/>
      <c r="H55" s="143"/>
      <c r="I55" s="183"/>
      <c r="J55" s="144"/>
    </row>
    <row r="56" spans="1:10" ht="12.75">
      <c r="A56" s="130"/>
      <c r="B56" s="131" t="s">
        <v>119</v>
      </c>
      <c r="C56" s="132"/>
      <c r="D56" s="129"/>
      <c r="E56" s="133"/>
      <c r="F56" s="141"/>
      <c r="G56" s="145"/>
      <c r="H56" s="143"/>
      <c r="I56" s="183"/>
      <c r="J56" s="144"/>
    </row>
    <row r="57" spans="1:10" ht="13.5" customHeight="1">
      <c r="A57" s="130"/>
      <c r="B57" s="131" t="s">
        <v>120</v>
      </c>
      <c r="C57" s="132"/>
      <c r="D57" s="129"/>
      <c r="E57" s="133"/>
      <c r="F57" s="141"/>
      <c r="G57" s="145"/>
      <c r="H57" s="143"/>
      <c r="I57" s="183"/>
      <c r="J57" s="144"/>
    </row>
    <row r="58" spans="1:10" ht="12.75" customHeight="1" hidden="1">
      <c r="A58" s="130"/>
      <c r="B58" s="131" t="s">
        <v>121</v>
      </c>
      <c r="C58" s="132"/>
      <c r="D58" s="129"/>
      <c r="E58" s="133"/>
      <c r="F58" s="141"/>
      <c r="G58" s="145"/>
      <c r="H58" s="143"/>
      <c r="I58" s="183"/>
      <c r="J58" s="144"/>
    </row>
    <row r="59" spans="1:10" ht="12.75">
      <c r="A59" s="130"/>
      <c r="B59" s="188" t="s">
        <v>116</v>
      </c>
      <c r="C59" s="189"/>
      <c r="D59" s="190"/>
      <c r="E59" s="143"/>
      <c r="F59" s="141"/>
      <c r="G59" s="145"/>
      <c r="H59" s="143"/>
      <c r="I59" s="183"/>
      <c r="J59" s="144"/>
    </row>
    <row r="60" spans="1:10" ht="11.25" customHeight="1">
      <c r="A60" s="130" t="s">
        <v>140</v>
      </c>
      <c r="B60" s="178" t="s">
        <v>141</v>
      </c>
      <c r="C60" s="191"/>
      <c r="D60" s="192"/>
      <c r="E60" s="193"/>
      <c r="F60" s="141"/>
      <c r="G60" s="145"/>
      <c r="H60" s="143"/>
      <c r="I60" s="183"/>
      <c r="J60" s="144"/>
    </row>
    <row r="61" spans="1:10" ht="14.25" customHeight="1">
      <c r="A61" s="130" t="s">
        <v>142</v>
      </c>
      <c r="B61" s="178" t="s">
        <v>143</v>
      </c>
      <c r="C61" s="191"/>
      <c r="D61" s="192"/>
      <c r="E61" s="193"/>
      <c r="F61" s="141"/>
      <c r="G61" s="145"/>
      <c r="H61" s="143"/>
      <c r="I61" s="183"/>
      <c r="J61" s="144"/>
    </row>
    <row r="62" spans="1:10" ht="24" customHeight="1">
      <c r="A62" s="194" t="s">
        <v>46</v>
      </c>
      <c r="B62" s="195" t="s">
        <v>144</v>
      </c>
      <c r="C62" s="196"/>
      <c r="D62" s="197"/>
      <c r="E62" s="198"/>
      <c r="F62" s="199"/>
      <c r="G62" s="200"/>
      <c r="H62" s="201"/>
      <c r="I62" s="202">
        <f>I51/I43*100</f>
        <v>0</v>
      </c>
      <c r="J62" s="202">
        <f>J51/J43*100</f>
        <v>4.3927648578811365</v>
      </c>
    </row>
    <row r="63" spans="1:10" ht="0.75" customHeight="1">
      <c r="A63" s="154"/>
      <c r="B63" s="155" t="s">
        <v>145</v>
      </c>
      <c r="C63" s="203" t="s">
        <v>146</v>
      </c>
      <c r="D63" s="204" t="s">
        <v>147</v>
      </c>
      <c r="E63" s="205" t="s">
        <v>148</v>
      </c>
      <c r="F63" s="206">
        <v>4.44</v>
      </c>
      <c r="G63" s="207">
        <v>5.43</v>
      </c>
      <c r="H63" s="208">
        <v>6.86</v>
      </c>
      <c r="I63" s="209"/>
      <c r="J63" s="209"/>
    </row>
    <row r="64" spans="1:10" ht="13.5" customHeight="1">
      <c r="A64" s="163"/>
      <c r="B64" s="164"/>
      <c r="C64" s="203" t="s">
        <v>149</v>
      </c>
      <c r="D64" s="204" t="s">
        <v>147</v>
      </c>
      <c r="E64" s="205" t="s">
        <v>148</v>
      </c>
      <c r="F64" s="210">
        <v>0.0444</v>
      </c>
      <c r="G64" s="207">
        <v>5.43</v>
      </c>
      <c r="H64" s="208">
        <v>6.86</v>
      </c>
      <c r="I64" s="211"/>
      <c r="J64" s="211"/>
    </row>
    <row r="65" spans="1:10" ht="12.75">
      <c r="A65" s="212"/>
      <c r="B65" s="213" t="s">
        <v>117</v>
      </c>
      <c r="C65" s="203" t="s">
        <v>149</v>
      </c>
      <c r="D65" s="204" t="s">
        <v>147</v>
      </c>
      <c r="E65" s="205" t="s">
        <v>148</v>
      </c>
      <c r="F65" s="210">
        <v>0.0444</v>
      </c>
      <c r="G65" s="207">
        <v>5.43</v>
      </c>
      <c r="H65" s="208">
        <v>6.86</v>
      </c>
      <c r="I65" s="214">
        <f>I51/I46*100</f>
        <v>0</v>
      </c>
      <c r="J65" s="214">
        <f>J51/J46*100</f>
        <v>4.3927648578811365</v>
      </c>
    </row>
    <row r="66" spans="1:10" ht="12.75">
      <c r="A66" s="130"/>
      <c r="B66" s="131" t="s">
        <v>118</v>
      </c>
      <c r="C66" s="182"/>
      <c r="D66" s="176"/>
      <c r="E66" s="215"/>
      <c r="F66" s="141"/>
      <c r="G66" s="145"/>
      <c r="H66" s="143"/>
      <c r="I66" s="183"/>
      <c r="J66" s="144"/>
    </row>
    <row r="67" spans="1:10" ht="12.75">
      <c r="A67" s="130"/>
      <c r="B67" s="131" t="s">
        <v>119</v>
      </c>
      <c r="C67" s="182"/>
      <c r="D67" s="176"/>
      <c r="E67" s="215"/>
      <c r="F67" s="141"/>
      <c r="G67" s="145"/>
      <c r="H67" s="143"/>
      <c r="I67" s="183"/>
      <c r="J67" s="144"/>
    </row>
    <row r="68" spans="1:10" ht="13.5" thickBot="1">
      <c r="A68" s="130"/>
      <c r="B68" s="131" t="s">
        <v>120</v>
      </c>
      <c r="C68" s="182"/>
      <c r="D68" s="176"/>
      <c r="E68" s="215"/>
      <c r="F68" s="141"/>
      <c r="G68" s="145"/>
      <c r="H68" s="143"/>
      <c r="I68" s="183"/>
      <c r="J68" s="144"/>
    </row>
    <row r="69" spans="1:10" ht="12.75" customHeight="1" hidden="1">
      <c r="A69" s="216"/>
      <c r="B69" s="217" t="s">
        <v>121</v>
      </c>
      <c r="C69" s="196"/>
      <c r="D69" s="197"/>
      <c r="E69" s="198"/>
      <c r="F69" s="218"/>
      <c r="G69" s="219"/>
      <c r="H69" s="220"/>
      <c r="I69" s="183"/>
      <c r="J69" s="221"/>
    </row>
    <row r="70" spans="1:10" ht="24" customHeight="1">
      <c r="A70" s="222" t="s">
        <v>54</v>
      </c>
      <c r="B70" s="223" t="s">
        <v>150</v>
      </c>
      <c r="C70" s="224"/>
      <c r="D70" s="225"/>
      <c r="E70" s="226"/>
      <c r="F70" s="227"/>
      <c r="G70" s="228"/>
      <c r="H70" s="229"/>
      <c r="I70" s="128">
        <f>I43-I51</f>
        <v>38.5</v>
      </c>
      <c r="J70" s="128">
        <f>J43-J51</f>
        <v>37</v>
      </c>
    </row>
    <row r="71" spans="1:10" ht="12" customHeight="1">
      <c r="A71" s="230"/>
      <c r="B71" s="131" t="s">
        <v>151</v>
      </c>
      <c r="C71" s="177">
        <f>C73</f>
        <v>41.455</v>
      </c>
      <c r="D71" s="231">
        <f>D73+D74</f>
        <v>37.2</v>
      </c>
      <c r="E71" s="232">
        <f>E73</f>
        <v>4.2549999999999955</v>
      </c>
      <c r="F71" s="233">
        <f>F73+F74</f>
        <v>36.6</v>
      </c>
      <c r="G71" s="233">
        <f>G73+G74</f>
        <v>17.4</v>
      </c>
      <c r="H71" s="233">
        <f>H73+H74</f>
        <v>36</v>
      </c>
      <c r="I71" s="128"/>
      <c r="J71" s="128"/>
    </row>
    <row r="72" spans="1:10" ht="11.25" customHeight="1">
      <c r="A72" s="230"/>
      <c r="B72" s="131" t="s">
        <v>116</v>
      </c>
      <c r="C72" s="233"/>
      <c r="D72" s="231"/>
      <c r="E72" s="232"/>
      <c r="F72" s="153"/>
      <c r="G72" s="142"/>
      <c r="H72" s="232"/>
      <c r="I72" s="128"/>
      <c r="J72" s="128"/>
    </row>
    <row r="73" spans="1:10" ht="12.75">
      <c r="A73" s="230"/>
      <c r="B73" s="131" t="s">
        <v>117</v>
      </c>
      <c r="C73" s="177">
        <v>41.455</v>
      </c>
      <c r="D73" s="231">
        <v>37.2</v>
      </c>
      <c r="E73" s="232">
        <f>C73-D73</f>
        <v>4.2549999999999955</v>
      </c>
      <c r="F73" s="153">
        <v>36.6</v>
      </c>
      <c r="G73" s="142">
        <v>17.4</v>
      </c>
      <c r="H73" s="232">
        <v>36</v>
      </c>
      <c r="I73" s="128">
        <f>I46-I51</f>
        <v>38.5</v>
      </c>
      <c r="J73" s="128">
        <f>J46-J51</f>
        <v>37</v>
      </c>
    </row>
    <row r="74" spans="1:10" ht="12.75">
      <c r="A74" s="230"/>
      <c r="B74" s="131" t="s">
        <v>118</v>
      </c>
      <c r="C74" s="189"/>
      <c r="D74" s="190"/>
      <c r="E74" s="143"/>
      <c r="F74" s="141"/>
      <c r="G74" s="145"/>
      <c r="H74" s="143"/>
      <c r="I74" s="128"/>
      <c r="J74" s="128"/>
    </row>
    <row r="75" spans="1:10" ht="12.75">
      <c r="A75" s="230"/>
      <c r="B75" s="131" t="s">
        <v>119</v>
      </c>
      <c r="C75" s="189"/>
      <c r="D75" s="190"/>
      <c r="E75" s="143"/>
      <c r="F75" s="141"/>
      <c r="G75" s="145"/>
      <c r="H75" s="143"/>
      <c r="I75" s="128"/>
      <c r="J75" s="144"/>
    </row>
    <row r="76" spans="1:10" ht="13.5" customHeight="1" thickBot="1">
      <c r="A76" s="234"/>
      <c r="B76" s="235" t="s">
        <v>120</v>
      </c>
      <c r="C76" s="236"/>
      <c r="D76" s="237"/>
      <c r="E76" s="238"/>
      <c r="F76" s="239"/>
      <c r="G76" s="240"/>
      <c r="H76" s="238"/>
      <c r="I76" s="241"/>
      <c r="J76" s="242"/>
    </row>
    <row r="77" spans="1:9" ht="12.75" hidden="1">
      <c r="A77" s="243"/>
      <c r="B77" s="244" t="s">
        <v>121</v>
      </c>
      <c r="C77" s="243"/>
      <c r="D77" s="243"/>
      <c r="E77" s="243"/>
      <c r="F77" s="243"/>
      <c r="G77" s="243"/>
      <c r="H77" s="243"/>
      <c r="I77" s="243"/>
    </row>
    <row r="78" spans="1:9" ht="5.25" customHeight="1">
      <c r="A78" s="123"/>
      <c r="B78" s="245"/>
      <c r="C78" s="123"/>
      <c r="D78" s="123"/>
      <c r="E78" s="123"/>
      <c r="F78" s="123"/>
      <c r="G78" s="123"/>
      <c r="H78" s="123"/>
      <c r="I78" s="246"/>
    </row>
    <row r="79" spans="1:9" ht="12.75">
      <c r="A79" s="123"/>
      <c r="B79" s="123"/>
      <c r="C79" s="123"/>
      <c r="D79" s="123"/>
      <c r="E79" s="123"/>
      <c r="F79" s="123"/>
      <c r="G79" s="123"/>
      <c r="H79" s="123"/>
      <c r="I79" s="123"/>
    </row>
    <row r="80" spans="1:9" ht="12.75">
      <c r="A80" s="123"/>
      <c r="B80" s="88"/>
      <c r="C80" s="88"/>
      <c r="D80" s="88"/>
      <c r="E80" s="88"/>
      <c r="F80" s="88"/>
      <c r="G80" s="88"/>
      <c r="H80" s="123"/>
      <c r="I80" s="123"/>
    </row>
    <row r="81" spans="1:9" ht="12.75">
      <c r="A81" s="123"/>
      <c r="B81" s="247"/>
      <c r="C81" s="247"/>
      <c r="D81" s="247"/>
      <c r="E81" s="247"/>
      <c r="F81" s="247"/>
      <c r="G81" s="247"/>
      <c r="H81" s="123"/>
      <c r="I81" s="123"/>
    </row>
    <row r="82" spans="1:9" ht="12.75">
      <c r="A82" s="123"/>
      <c r="B82" s="88"/>
      <c r="C82" s="88"/>
      <c r="D82" s="88"/>
      <c r="E82" s="88"/>
      <c r="F82" s="88"/>
      <c r="G82" s="88"/>
      <c r="H82" s="123"/>
      <c r="I82" s="123"/>
    </row>
    <row r="83" spans="1:9" ht="12.75">
      <c r="A83" s="123"/>
      <c r="B83" s="248"/>
      <c r="C83" s="123"/>
      <c r="D83" s="123"/>
      <c r="E83" s="123"/>
      <c r="F83" s="123"/>
      <c r="G83" s="123"/>
      <c r="H83" s="123"/>
      <c r="I83" s="123"/>
    </row>
    <row r="84" spans="1:9" ht="12.75">
      <c r="A84" s="123"/>
      <c r="B84" s="123"/>
      <c r="C84" s="123"/>
      <c r="D84" s="123"/>
      <c r="E84" s="123"/>
      <c r="F84" s="123"/>
      <c r="G84" s="123"/>
      <c r="H84" s="123"/>
      <c r="I84" s="123"/>
    </row>
    <row r="85" spans="1:9" ht="12.75">
      <c r="A85" s="123"/>
      <c r="B85" s="123"/>
      <c r="C85" s="123"/>
      <c r="D85" s="123"/>
      <c r="E85" s="123"/>
      <c r="F85" s="123"/>
      <c r="G85" s="123"/>
      <c r="H85" s="123"/>
      <c r="I85" s="123"/>
    </row>
    <row r="86" spans="1:9" ht="12.75">
      <c r="A86" s="123"/>
      <c r="B86" s="123"/>
      <c r="C86" s="123"/>
      <c r="D86" s="123"/>
      <c r="E86" s="123"/>
      <c r="F86" s="123"/>
      <c r="G86" s="123"/>
      <c r="H86" s="123"/>
      <c r="I86" s="123"/>
    </row>
    <row r="87" spans="1:9" ht="12.75">
      <c r="A87" s="123"/>
      <c r="B87" s="123"/>
      <c r="C87" s="123"/>
      <c r="D87" s="123"/>
      <c r="E87" s="123"/>
      <c r="F87" s="123"/>
      <c r="G87" s="123"/>
      <c r="H87" s="123"/>
      <c r="I87" s="123"/>
    </row>
    <row r="88" spans="1:9" ht="12.75">
      <c r="A88" s="123"/>
      <c r="B88" s="123"/>
      <c r="C88" s="123"/>
      <c r="D88" s="123"/>
      <c r="E88" s="123"/>
      <c r="F88" s="123"/>
      <c r="G88" s="123"/>
      <c r="H88" s="123"/>
      <c r="I88" s="123"/>
    </row>
  </sheetData>
  <mergeCells count="24">
    <mergeCell ref="B81:G81"/>
    <mergeCell ref="I25:I26"/>
    <mergeCell ref="J25:J26"/>
    <mergeCell ref="A63:A64"/>
    <mergeCell ref="B63:B64"/>
    <mergeCell ref="I63:I64"/>
    <mergeCell ref="J63:J64"/>
    <mergeCell ref="E25:E26"/>
    <mergeCell ref="F25:F26"/>
    <mergeCell ref="G25:G26"/>
    <mergeCell ref="H25:H26"/>
    <mergeCell ref="A25:A26"/>
    <mergeCell ref="B25:B26"/>
    <mergeCell ref="C25:C26"/>
    <mergeCell ref="D25:D26"/>
    <mergeCell ref="H1:J1"/>
    <mergeCell ref="A2:I2"/>
    <mergeCell ref="H3:I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2010-12-09T13:06:37Z</dcterms:created>
  <dcterms:modified xsi:type="dcterms:W3CDTF">2010-12-09T13:08:08Z</dcterms:modified>
  <cp:category/>
  <cp:version/>
  <cp:contentType/>
  <cp:contentStatus/>
</cp:coreProperties>
</file>