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<sst xmlns="http://schemas.openxmlformats.org/spreadsheetml/2006/main" count="198" uniqueCount="139">
  <si>
    <t>Таблица N Т1</t>
  </si>
  <si>
    <t>Калькуляция расходов, связанных с производством, передачей  и сбытом тепловой энергии, ООО "Потенциал",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</si>
  <si>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</si>
  <si>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</si>
  <si>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</si>
  <si>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</si>
  <si>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</si>
  <si>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Госслужбы</t>
  </si>
  <si>
    <t xml:space="preserve"> 2008 год</t>
  </si>
  <si>
    <t>Базовый период- 2009 год</t>
  </si>
  <si>
    <t>Уд.
вес</t>
  </si>
  <si>
    <t xml:space="preserve">При-рост 
к 
тарифу 2008 г. 
</t>
  </si>
  <si>
    <t xml:space="preserve">Период
регулиро-вания - 2010 год- без НДС </t>
  </si>
  <si>
    <t>Период
регулиро-вания - 2010 год-  с учетом НДС</t>
  </si>
  <si>
    <t xml:space="preserve">При-        рост
к 
тарифу 2009 г. (без НДС)
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</si>
  <si>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</si>
  <si>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</si>
  <si>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</si>
  <si>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</si>
  <si>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</si>
  <si>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 (без учета НДС)</t>
  </si>
  <si>
    <t>Период
регули-
рования - 2010 год (с учетом НДС)</t>
  </si>
  <si>
    <t>Прирост тарифа без НДС к
 тарифу 
 2009 г.(без учета НДС)</t>
  </si>
  <si>
    <t>Прирост тарифа с НДС к
 тарифу
 2009 г.(без учета НДС)</t>
  </si>
  <si>
    <t>Прирост тарифа с НДС к
расч. тарифу
 2009 г.с учетом НДС)</t>
  </si>
  <si>
    <t>Предус-мотре-но в тарифе</t>
  </si>
  <si>
    <t>Факт</t>
  </si>
  <si>
    <t>Предус-мотрено в тарифе (без учета НДС)</t>
  </si>
  <si>
    <t>Предус-мотрено в тарифе (с учетом НДС-расчетно из затрат)</t>
  </si>
  <si>
    <t>Факт 1 полу-годия</t>
  </si>
  <si>
    <t>Оценка  за год</t>
  </si>
  <si>
    <t>1.</t>
  </si>
  <si>
    <t>Топливо на технологические цели</t>
  </si>
  <si>
    <t>в т.ч. газ природный по коммерческой цене</t>
  </si>
  <si>
    <t>дизтопливо</t>
  </si>
  <si>
    <t>2.</t>
  </si>
  <si>
    <t>Вода на технологические цели</t>
  </si>
  <si>
    <t>3.</t>
  </si>
  <si>
    <t>Электрическая энергия на техн. нужды</t>
  </si>
  <si>
    <t>4.</t>
  </si>
  <si>
    <t>Покупная тепловая  энергия</t>
  </si>
  <si>
    <t>5.</t>
  </si>
  <si>
    <t>Основная оплата  труда произв.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</si>
  <si>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</si>
  <si>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</si>
  <si>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</si>
  <si>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</si>
  <si>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</si>
  <si>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</si>
  <si>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</si>
  <si>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</si>
  <si>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</si>
  <si>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</si>
  <si>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</si>
  <si>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</si>
  <si>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</si>
  <si>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</si>
  <si>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</si>
  <si>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</si>
  <si>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</si>
  <si>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</si>
  <si>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</si>
  <si>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</si>
  <si>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</si>
  <si>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</si>
  <si>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</si>
  <si>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</si>
  <si>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</si>
  <si>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</si>
  <si>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</si>
  <si>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</si>
  <si>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</si>
  <si>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</si>
  <si>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</si>
  <si>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</si>
  <si>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</si>
  <si>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</si>
  <si>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</si>
  <si>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</si>
  <si>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</si>
  <si>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</si>
  <si>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</si>
  <si>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</si>
  <si>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</si>
  <si>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</si>
  <si>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</si>
  <si>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</si>
  <si>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</si>
  <si>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Прибыль</t>
  </si>
  <si>
    <t>Рентабельность , в %</t>
  </si>
  <si>
    <t>Необходимая валовая выручка</t>
  </si>
  <si>
    <t>Средний тариф, руб./Гкал. без НДС</t>
  </si>
  <si>
    <t>20.1.</t>
  </si>
  <si>
    <t>Средний тариф, руб./Гкал. без НДС, расчетный</t>
  </si>
  <si>
    <t>Средний тариф, руб./Гкал. с НДС,  расчетный</t>
  </si>
  <si>
    <t>НВВ расчетная</t>
  </si>
  <si>
    <t>Средняя заработная плата производственных рабочих</t>
  </si>
  <si>
    <t>сСправочно: Средний тариф, руб./Гкал. с учетом НДС  18%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</si>
  <si>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</si>
  <si>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</si>
  <si>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</si>
  <si>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</si>
  <si>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</si>
  <si>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</si>
  <si>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 xml:space="preserve">Предус-мотрено  в тарифе </t>
  </si>
  <si>
    <t xml:space="preserve">Факт </t>
  </si>
  <si>
    <t>Откло-нение     (гр.3-гр.4)</t>
  </si>
  <si>
    <t>Факт 1полугод</t>
  </si>
  <si>
    <t xml:space="preserve">Оценка за год </t>
  </si>
  <si>
    <t xml:space="preserve">Расчет ООО </t>
  </si>
  <si>
    <t>Расчет Госслуж-бы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</si>
  <si>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</si>
  <si>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</si>
  <si>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</si>
  <si>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</si>
  <si>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</si>
  <si>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</si>
  <si>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</si>
  <si>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</si>
  <si>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</si>
  <si>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</si>
  <si>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</si>
  <si>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</si>
  <si>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</si>
  <si>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</si>
  <si>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</si>
  <si>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</si>
  <si>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</si>
  <si>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</si>
  <si>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</si>
  <si>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</si>
  <si>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</si>
  <si>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</si>
  <si>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</si>
  <si>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Полезный   отпуск  теплоэнергии  (стр.6-стр.7)</t>
  </si>
  <si>
    <t>16,664</t>
  </si>
  <si>
    <t>16,03</t>
  </si>
  <si>
    <t>0,753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</si>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</sst>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#,##0.000"/>
  </numFmts>
  <fonts count="24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8"/>
      <name val="Arial Cyr"/>
      <family val="2"/>
    </font>
    <font>
      <sz val="9.5"/>
      <name val="Arial Cyr"/>
      <family val="0"/>
    </font>
    <font>
      <b/>
      <sz val="9.5"/>
      <name val="Arial Cyr"/>
      <family val="0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15" applyFont="1" applyBorder="1" applyAlignment="1">
      <alignment horizontal="right"/>
    </xf>
    <xf numFmtId="0" fontId="4" fillId="0" borderId="0" xfId="15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9" fontId="0" fillId="0" borderId="1" xfId="18" applyFill="1" applyBorder="1" applyAlignment="1">
      <alignment/>
    </xf>
    <xf numFmtId="164" fontId="0" fillId="0" borderId="1" xfId="18" applyNumberForma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9" fontId="0" fillId="2" borderId="1" xfId="18" applyFill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18" applyNumberFormat="1" applyBorder="1" applyAlignment="1">
      <alignment/>
    </xf>
    <xf numFmtId="164" fontId="0" fillId="0" borderId="1" xfId="0" applyNumberFormat="1" applyBorder="1" applyAlignment="1">
      <alignment/>
    </xf>
    <xf numFmtId="49" fontId="15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vertical="top" wrapText="1"/>
    </xf>
    <xf numFmtId="16" fontId="1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/>
    </xf>
    <xf numFmtId="49" fontId="16" fillId="0" borderId="1" xfId="0" applyNumberFormat="1" applyFont="1" applyBorder="1" applyAlignment="1">
      <alignment vertical="top" wrapText="1"/>
    </xf>
    <xf numFmtId="2" fontId="17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0" fontId="1" fillId="2" borderId="1" xfId="0" applyFill="1" applyBorder="1" applyAlignment="1">
      <alignment/>
    </xf>
    <xf numFmtId="165" fontId="0" fillId="0" borderId="1" xfId="0" applyNumberFormat="1" applyBorder="1" applyAlignment="1">
      <alignment horizontal="center"/>
    </xf>
    <xf numFmtId="2" fontId="18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9" fontId="0" fillId="0" borderId="1" xfId="18" applyBorder="1" applyAlignment="1">
      <alignment/>
    </xf>
    <xf numFmtId="9" fontId="0" fillId="2" borderId="1" xfId="18" applyFont="1" applyFill="1" applyBorder="1" applyAlignment="1">
      <alignment/>
    </xf>
    <xf numFmtId="164" fontId="0" fillId="0" borderId="1" xfId="18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2" fontId="19" fillId="2" borderId="1" xfId="0" applyNumberFormat="1" applyFont="1" applyFill="1" applyBorder="1" applyAlignment="1">
      <alignment/>
    </xf>
    <xf numFmtId="0" fontId="19" fillId="0" borderId="1" xfId="0" applyFont="1" applyBorder="1" applyAlignment="1">
      <alignment/>
    </xf>
    <xf numFmtId="2" fontId="19" fillId="0" borderId="1" xfId="0" applyNumberFormat="1" applyFont="1" applyBorder="1" applyAlignment="1">
      <alignment/>
    </xf>
    <xf numFmtId="2" fontId="1" fillId="2" borderId="1" xfId="0" applyNumberFormat="1" applyFill="1" applyBorder="1" applyAlignment="1">
      <alignment/>
    </xf>
    <xf numFmtId="2" fontId="19" fillId="0" borderId="1" xfId="0" applyNumberFormat="1" applyFont="1" applyBorder="1" applyAlignment="1">
      <alignment horizontal="center"/>
    </xf>
    <xf numFmtId="164" fontId="19" fillId="0" borderId="1" xfId="18" applyNumberFormat="1" applyFont="1" applyBorder="1" applyAlignment="1">
      <alignment/>
    </xf>
    <xf numFmtId="2" fontId="2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0" fillId="0" borderId="0" xfId="0" applyFont="1" applyAlignment="1">
      <alignment/>
    </xf>
    <xf numFmtId="2" fontId="21" fillId="0" borderId="1" xfId="0" applyNumberFormat="1" applyFont="1" applyBorder="1" applyAlignment="1">
      <alignment/>
    </xf>
    <xf numFmtId="49" fontId="0" fillId="0" borderId="0" xfId="0" applyNumberFormat="1" applyAlignment="1">
      <alignment vertical="center"/>
    </xf>
    <xf numFmtId="164" fontId="0" fillId="0" borderId="0" xfId="18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9" xfId="0" applyBorder="1" applyAlignment="1">
      <alignment horizontal="center" vertical="center" wrapText="1"/>
    </xf>
    <xf numFmtId="0" fontId="1" fillId="0" borderId="10" xfId="0" applyBorder="1" applyAlignment="1">
      <alignment horizontal="center" vertical="center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/>
    </xf>
    <xf numFmtId="0" fontId="1" fillId="0" borderId="17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 wrapText="1"/>
    </xf>
    <xf numFmtId="0" fontId="1" fillId="0" borderId="1" xfId="0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1" fillId="0" borderId="1" xfId="0" applyNumberFormat="1" applyBorder="1" applyAlignment="1">
      <alignment/>
    </xf>
    <xf numFmtId="0" fontId="1" fillId="0" borderId="22" xfId="0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Border="1" applyAlignment="1">
      <alignment/>
    </xf>
    <xf numFmtId="0" fontId="4" fillId="0" borderId="1" xfId="0" applyFont="1" applyBorder="1" applyAlignment="1">
      <alignment/>
    </xf>
    <xf numFmtId="0" fontId="19" fillId="0" borderId="22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9" fontId="4" fillId="0" borderId="23" xfId="18" applyFont="1" applyBorder="1" applyAlignment="1">
      <alignment/>
    </xf>
    <xf numFmtId="9" fontId="4" fillId="0" borderId="4" xfId="18" applyFont="1" applyBorder="1" applyAlignment="1">
      <alignment/>
    </xf>
    <xf numFmtId="9" fontId="4" fillId="0" borderId="2" xfId="18" applyFont="1" applyBorder="1" applyAlignment="1">
      <alignment/>
    </xf>
    <xf numFmtId="9" fontId="4" fillId="0" borderId="1" xfId="18" applyFont="1" applyBorder="1" applyAlignment="1">
      <alignment/>
    </xf>
    <xf numFmtId="49" fontId="23" fillId="0" borderId="1" xfId="0" applyNumberFormat="1" applyFont="1" applyBorder="1" applyAlignment="1">
      <alignment horizontal="left" vertical="center" wrapText="1"/>
    </xf>
    <xf numFmtId="0" fontId="1" fillId="0" borderId="24" xfId="0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  <xf numFmtId="0" fontId="1" fillId="0" borderId="25" xfId="0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top" wrapText="1"/>
    </xf>
    <xf numFmtId="49" fontId="23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vertical="top" wrapText="1"/>
    </xf>
    <xf numFmtId="9" fontId="4" fillId="0" borderId="27" xfId="18" applyFont="1" applyBorder="1" applyAlignment="1">
      <alignment/>
    </xf>
    <xf numFmtId="9" fontId="4" fillId="0" borderId="6" xfId="18" applyFont="1" applyBorder="1" applyAlignment="1">
      <alignment/>
    </xf>
    <xf numFmtId="9" fontId="4" fillId="0" borderId="26" xfId="18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25" xfId="0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vertical="top" wrapText="1"/>
    </xf>
    <xf numFmtId="0" fontId="4" fillId="0" borderId="2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8" xfId="0" applyFont="1" applyBorder="1" applyAlignment="1">
      <alignment/>
    </xf>
    <xf numFmtId="49" fontId="4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right" vertical="top" wrapText="1"/>
    </xf>
    <xf numFmtId="165" fontId="4" fillId="0" borderId="23" xfId="0" applyNumberFormat="1" applyFont="1" applyBorder="1" applyAlignment="1">
      <alignment/>
    </xf>
    <xf numFmtId="0" fontId="1" fillId="0" borderId="22" xfId="0" applyBorder="1" applyAlignment="1">
      <alignment/>
    </xf>
    <xf numFmtId="167" fontId="4" fillId="0" borderId="1" xfId="0" applyNumberFormat="1" applyFont="1" applyBorder="1" applyAlignment="1">
      <alignment/>
    </xf>
    <xf numFmtId="0" fontId="1" fillId="0" borderId="30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Border="1" applyAlignment="1">
      <alignment/>
    </xf>
    <xf numFmtId="0" fontId="1" fillId="0" borderId="33" xfId="0" applyBorder="1" applyAlignment="1">
      <alignment wrapText="1"/>
    </xf>
    <xf numFmtId="0" fontId="1" fillId="0" borderId="0" xfId="0" applyBorder="1" applyAlignment="1">
      <alignment/>
    </xf>
    <xf numFmtId="0" fontId="1" fillId="0" borderId="0" xfId="0" applyBorder="1" applyAlignment="1">
      <alignment wrapText="1"/>
    </xf>
    <xf numFmtId="0" fontId="19" fillId="0" borderId="0" xfId="0" applyFont="1" applyBorder="1" applyAlignment="1">
      <alignment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TARIF\tarif10\&#1054;&#1054;&#1054;%20&#1055;&#1086;&#1090;&#1077;&#1085;&#1094;&#1080;&#1072;&#1083;\&#1056;&#1072;&#1089;&#1095;&#1077;&#1090;%20&#1043;&#1086;&#1089;&#1089;&#1083;&#1091;&#1078;&#1073;&#1099;%20-&#1054;&#1054;&#1054;%20&#1055;&#1086;&#1090;&#1077;&#1085;&#1094;&#1080;&#1072;&#1083;%20-&#1056;&#1072;&#1089;&#1095;&#1077;&#1090;&#1085;&#1099;&#1077;%20&#1090;&#1072;&#1073;&#1083;&#1080;&#1094;&#1099;%20-&#1064;&#1072;&#1073;&#1083;&#1086;&#1085;%20&#1085;&#1072;%202010%2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Profiles\tarif9\&#1052;&#1086;&#1080;%20&#1076;&#1086;&#1082;&#1091;&#1084;&#1077;&#1085;&#1090;&#1099;\&#1059;&#1058;&#1054;&#1063;&#1053;&#1045;&#1053;&#1048;&#1045;%20-%20%20&#1058;&#1040;&#1056;&#1048;&#1060;&#1067;%20&#1053;&#1040;%202009%20&#1075;&#1086;&#1076;\&#1053;&#1086;&#1074;&#1086;&#1095;&#1077;&#1073;&#1086;&#1082;&#1089;&#1072;&#1088;&#1089;&#1082;\&#1054;&#1054;&#1054;%20&#1055;&#1086;&#1090;&#1077;&#1085;&#1094;&#1080;&#1072;&#1083;\&#1050;&#1086;&#1087;&#1080;&#1103;%20&#1056;&#1072;&#1089;&#1095;&#1077;&#1090;%20&#1056;&#1057;&#1058;%20-%20&#1096;&#1072;&#1073;&#1083;&#1086;&#1085;%20&#1085;&#1072;%202009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Profiles\tarif9\Local%20Settings\Temporary%20Internet%20Files\OLKC7\&#1056;&#1072;&#1089;&#1095;&#1077;&#1090;&#1085;&#1099;&#1077;%20&#1090;&#1072;&#1073;&#1083;&#1080;&#1094;&#1099;%20-&#1064;&#1072;&#1073;&#1083;&#1086;&#1085;%20&#1085;&#1072;%202010%20%20&#1075;%20&#1073;&#1077;&#1079;%20&#1053;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Вып.дох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Охр.труда"/>
      <sheetName val="Соль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3">
        <row r="28">
          <cell r="J28">
            <v>164.66</v>
          </cell>
        </row>
      </sheetData>
      <sheetData sheetId="4">
        <row r="69">
          <cell r="J69">
            <v>18.318</v>
          </cell>
        </row>
      </sheetData>
      <sheetData sheetId="6">
        <row r="108">
          <cell r="M108">
            <v>9474.20795269566</v>
          </cell>
        </row>
        <row r="116">
          <cell r="M116">
            <v>114.82</v>
          </cell>
        </row>
        <row r="129">
          <cell r="M129">
            <v>11179.55</v>
          </cell>
        </row>
        <row r="137">
          <cell r="M137">
            <v>135.48</v>
          </cell>
        </row>
      </sheetData>
      <sheetData sheetId="9">
        <row r="17">
          <cell r="I17">
            <v>6.08</v>
          </cell>
          <cell r="J17">
            <v>7.18</v>
          </cell>
        </row>
      </sheetData>
      <sheetData sheetId="11">
        <row r="49">
          <cell r="J49">
            <v>1128.4</v>
          </cell>
        </row>
      </sheetData>
      <sheetData sheetId="12">
        <row r="7">
          <cell r="F7">
            <v>957.63</v>
          </cell>
        </row>
      </sheetData>
      <sheetData sheetId="17">
        <row r="8">
          <cell r="I8">
            <v>588.85</v>
          </cell>
        </row>
        <row r="20">
          <cell r="I20">
            <v>8178.47222222222</v>
          </cell>
        </row>
      </sheetData>
      <sheetData sheetId="18">
        <row r="14">
          <cell r="F14">
            <v>1975.67</v>
          </cell>
        </row>
      </sheetData>
      <sheetData sheetId="19">
        <row r="11">
          <cell r="N11">
            <v>2024.44</v>
          </cell>
        </row>
      </sheetData>
      <sheetData sheetId="22">
        <row r="16">
          <cell r="I16">
            <v>45.74</v>
          </cell>
          <cell r="J16">
            <v>53.98</v>
          </cell>
        </row>
      </sheetData>
      <sheetData sheetId="23">
        <row r="7">
          <cell r="J7">
            <v>140.22</v>
          </cell>
          <cell r="K7">
            <v>165.46</v>
          </cell>
        </row>
        <row r="13">
          <cell r="J13">
            <v>77.92</v>
          </cell>
          <cell r="K13">
            <v>91.04</v>
          </cell>
        </row>
      </sheetData>
      <sheetData sheetId="28">
        <row r="11">
          <cell r="E11">
            <v>820.47</v>
          </cell>
          <cell r="I11">
            <v>903.17</v>
          </cell>
          <cell r="J11">
            <v>821.86</v>
          </cell>
        </row>
      </sheetData>
      <sheetData sheetId="29">
        <row r="9">
          <cell r="E9">
            <v>1338.51</v>
          </cell>
          <cell r="I9">
            <v>706.31</v>
          </cell>
          <cell r="J9">
            <v>674.05</v>
          </cell>
        </row>
      </sheetData>
      <sheetData sheetId="30">
        <row r="27">
          <cell r="E27">
            <v>124.12</v>
          </cell>
          <cell r="H27">
            <v>490.88</v>
          </cell>
          <cell r="I27">
            <v>124.12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вода"/>
      <sheetName val="Т6"/>
      <sheetName val="э.энергия"/>
      <sheetName val="Т7"/>
      <sheetName val="Т8"/>
      <sheetName val="Т.8.1."/>
      <sheetName val="Т.8.2."/>
      <sheetName val="Т9"/>
      <sheetName val="Т9(1)"/>
      <sheetName val="Т10"/>
      <sheetName val="Т10.1"/>
      <sheetName val="Т11"/>
      <sheetName val="Т11.1"/>
      <sheetName val="Т.12"/>
      <sheetName val="Т13 (2)"/>
      <sheetName val="Т13"/>
      <sheetName val="Т14 (2)"/>
      <sheetName val="Т14"/>
      <sheetName val="Приложение к Т12 и Т13"/>
      <sheetName val="котлы"/>
    </sheetNames>
    <sheetDataSet>
      <sheetData sheetId="17">
        <row r="15">
          <cell r="I15">
            <v>51.39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2">
        <row r="35">
          <cell r="J35">
            <v>16379.054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K39">
      <selection activeCell="Y44" sqref="Y44"/>
    </sheetView>
  </sheetViews>
  <sheetFormatPr defaultColWidth="9.33203125" defaultRowHeight="12.75"/>
  <cols>
    <col min="1" max="1" width="5.33203125" style="0" customWidth="1"/>
    <col min="2" max="2" width="45.16015625" style="0" customWidth="1"/>
    <col min="3" max="3" width="9" style="0" customWidth="1"/>
    <col min="4" max="4" width="7.83203125" style="0" customWidth="1"/>
    <col min="5" max="6" width="9.66015625" style="0" customWidth="1"/>
    <col min="7" max="7" width="8.5" style="0" customWidth="1"/>
    <col min="8" max="8" width="8.16015625" style="0" customWidth="1"/>
    <col min="9" max="9" width="7" style="0" customWidth="1"/>
    <col min="10" max="10" width="7.83203125" style="0" customWidth="1"/>
    <col min="11" max="11" width="9.66015625" style="0" customWidth="1"/>
    <col min="13" max="13" width="6" style="0" customWidth="1"/>
    <col min="14" max="14" width="9.33203125" style="0" customWidth="1"/>
    <col min="15" max="15" width="0.4921875" style="0" customWidth="1"/>
    <col min="16" max="16" width="6.66015625" style="0" hidden="1" customWidth="1"/>
    <col min="17" max="17" width="0.1640625" style="0" hidden="1" customWidth="1"/>
    <col min="18" max="18" width="5.5" style="0" hidden="1" customWidth="1"/>
    <col min="19" max="19" width="7.66015625" style="0" hidden="1" customWidth="1"/>
    <col min="21" max="21" width="11.16015625" style="0" bestFit="1" customWidth="1"/>
    <col min="22" max="22" width="6.5" style="0" customWidth="1"/>
    <col min="23" max="23" width="10.5" style="0" customWidth="1"/>
    <col min="24" max="24" width="10.83203125" style="0" customWidth="1"/>
    <col min="25" max="25" width="10.16015625" style="0" customWidth="1"/>
  </cols>
  <sheetData>
    <row r="1" spans="3:23" ht="12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5" ht="12.75" customHeight="1">
      <c r="A4" s="7" t="s">
        <v>3</v>
      </c>
      <c r="B4" s="8" t="s">
        <v>4</v>
      </c>
      <c r="C4" s="9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2" t="s">
        <v>6</v>
      </c>
      <c r="P4" s="13"/>
      <c r="Q4" s="14" t="s">
        <v>7</v>
      </c>
      <c r="R4" s="14"/>
      <c r="S4" s="14"/>
      <c r="T4" s="14"/>
      <c r="U4" s="14"/>
      <c r="V4" s="14"/>
      <c r="W4" s="14"/>
      <c r="X4" s="14"/>
      <c r="Y4" s="14"/>
    </row>
    <row r="5" spans="1:25" ht="13.5" customHeight="1">
      <c r="A5" s="7"/>
      <c r="B5" s="8"/>
      <c r="C5" s="15" t="s">
        <v>8</v>
      </c>
      <c r="D5" s="15"/>
      <c r="E5" s="16" t="s">
        <v>9</v>
      </c>
      <c r="F5" s="17"/>
      <c r="G5" s="17"/>
      <c r="H5" s="17"/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10</v>
      </c>
      <c r="N5" s="18" t="s">
        <v>14</v>
      </c>
      <c r="O5" s="19" t="s">
        <v>15</v>
      </c>
      <c r="P5" s="20" t="s">
        <v>16</v>
      </c>
      <c r="Q5" s="21" t="s">
        <v>17</v>
      </c>
      <c r="R5" s="22" t="s">
        <v>18</v>
      </c>
      <c r="S5" s="15" t="s">
        <v>19</v>
      </c>
      <c r="T5" s="23" t="s">
        <v>20</v>
      </c>
      <c r="U5" s="23" t="s">
        <v>21</v>
      </c>
      <c r="V5" s="22" t="s">
        <v>18</v>
      </c>
      <c r="W5" s="24" t="s">
        <v>22</v>
      </c>
      <c r="X5" s="24" t="s">
        <v>23</v>
      </c>
      <c r="Y5" s="24" t="s">
        <v>24</v>
      </c>
    </row>
    <row r="6" spans="1:25" ht="99" customHeight="1">
      <c r="A6" s="7"/>
      <c r="B6" s="8"/>
      <c r="C6" s="25" t="s">
        <v>25</v>
      </c>
      <c r="D6" s="25" t="s">
        <v>26</v>
      </c>
      <c r="E6" s="25" t="s">
        <v>27</v>
      </c>
      <c r="F6" s="25" t="s">
        <v>28</v>
      </c>
      <c r="G6" s="25" t="s">
        <v>29</v>
      </c>
      <c r="H6" s="25" t="s">
        <v>30</v>
      </c>
      <c r="I6" s="26"/>
      <c r="J6" s="26"/>
      <c r="K6" s="26"/>
      <c r="L6" s="26"/>
      <c r="M6" s="26"/>
      <c r="N6" s="26"/>
      <c r="O6" s="19"/>
      <c r="P6" s="27"/>
      <c r="Q6" s="21"/>
      <c r="R6" s="22"/>
      <c r="S6" s="15"/>
      <c r="T6" s="23"/>
      <c r="U6" s="23"/>
      <c r="V6" s="22"/>
      <c r="W6" s="24"/>
      <c r="X6" s="24"/>
      <c r="Y6" s="24"/>
    </row>
    <row r="7" spans="1:25" ht="12.75">
      <c r="A7" s="28" t="s">
        <v>31</v>
      </c>
      <c r="B7" s="29" t="s">
        <v>32</v>
      </c>
      <c r="C7" s="30">
        <v>6549</v>
      </c>
      <c r="D7" s="30">
        <v>5496</v>
      </c>
      <c r="E7" s="30">
        <v>6760.49</v>
      </c>
      <c r="F7" s="31">
        <f>F8+F9</f>
        <v>7977.378199999999</v>
      </c>
      <c r="G7" s="30">
        <v>2529.1</v>
      </c>
      <c r="H7" s="30">
        <v>6038.57</v>
      </c>
      <c r="I7" s="32">
        <f>H7/H$40</f>
        <v>0.46846935608999224</v>
      </c>
      <c r="J7" s="33">
        <f>H7/E7-1</f>
        <v>-0.10678515906391406</v>
      </c>
      <c r="K7" s="30">
        <v>8766.87</v>
      </c>
      <c r="L7" s="30">
        <v>10344.12</v>
      </c>
      <c r="M7" s="32">
        <f>K7/K$40</f>
        <v>0.5366693805591435</v>
      </c>
      <c r="N7" s="34">
        <f>L7/E7-1</f>
        <v>0.5300843577906338</v>
      </c>
      <c r="O7" s="35"/>
      <c r="P7" s="36">
        <f aca="true" t="shared" si="0" ref="P7:P39">O7/E7-1</f>
        <v>-1</v>
      </c>
      <c r="Q7" s="30"/>
      <c r="R7" s="32" t="e">
        <f>Q7/Q$40</f>
        <v>#DIV/0!</v>
      </c>
      <c r="S7" s="30">
        <f>Q7/E7-1</f>
        <v>-1</v>
      </c>
      <c r="T7" s="37">
        <f>T8+T9</f>
        <v>9589.02795269566</v>
      </c>
      <c r="U7" s="37">
        <f>U8+U9</f>
        <v>11315.029999999999</v>
      </c>
      <c r="V7" s="32">
        <f>T7/T$40</f>
        <v>0.6048589664043907</v>
      </c>
      <c r="W7" s="38">
        <f>T7/E7-1</f>
        <v>0.4183924468042495</v>
      </c>
      <c r="X7" s="38">
        <f>U7/E7-1</f>
        <v>0.6736996874486907</v>
      </c>
      <c r="Y7" s="38">
        <f>U7/F7-1</f>
        <v>0.4183895656344838</v>
      </c>
    </row>
    <row r="8" spans="1:25" ht="15" customHeight="1">
      <c r="A8" s="28"/>
      <c r="B8" s="29" t="s">
        <v>33</v>
      </c>
      <c r="C8" s="30"/>
      <c r="D8" s="30"/>
      <c r="E8" s="30">
        <v>6244.74</v>
      </c>
      <c r="F8" s="30">
        <f>E8*1.18</f>
        <v>7368.793199999999</v>
      </c>
      <c r="G8" s="30"/>
      <c r="H8" s="30"/>
      <c r="I8" s="32"/>
      <c r="J8" s="33"/>
      <c r="K8" s="30"/>
      <c r="L8" s="30"/>
      <c r="M8" s="32"/>
      <c r="N8" s="34">
        <f aca="true" t="shared" si="1" ref="N8:N41">L8/E8-1</f>
        <v>-1</v>
      </c>
      <c r="O8" s="35"/>
      <c r="P8" s="36"/>
      <c r="Q8" s="30"/>
      <c r="R8" s="32"/>
      <c r="S8" s="30"/>
      <c r="T8" s="37">
        <f>'[1]Т3'!M108</f>
        <v>9474.20795269566</v>
      </c>
      <c r="U8" s="37">
        <f>'[1]Т3'!M129</f>
        <v>11179.55</v>
      </c>
      <c r="V8" s="32"/>
      <c r="W8" s="38">
        <f>T8/E8-1</f>
        <v>0.5171501059604822</v>
      </c>
      <c r="X8" s="38">
        <f aca="true" t="shared" si="2" ref="X8:X45">U8/E8-1</f>
        <v>0.7902346614911109</v>
      </c>
      <c r="Y8" s="38">
        <f aca="true" t="shared" si="3" ref="Y8:Y45">U8/F8-1</f>
        <v>0.5171480182128059</v>
      </c>
    </row>
    <row r="9" spans="1:25" ht="12.75">
      <c r="A9" s="28"/>
      <c r="B9" s="29" t="s">
        <v>34</v>
      </c>
      <c r="C9" s="30"/>
      <c r="D9" s="30"/>
      <c r="E9" s="30">
        <f>E7-E8</f>
        <v>515.75</v>
      </c>
      <c r="F9" s="31">
        <f>E9*1.18</f>
        <v>608.5849999999999</v>
      </c>
      <c r="G9" s="30"/>
      <c r="H9" s="30"/>
      <c r="I9" s="32"/>
      <c r="J9" s="33"/>
      <c r="K9" s="30"/>
      <c r="L9" s="30"/>
      <c r="M9" s="32"/>
      <c r="N9" s="34">
        <f t="shared" si="1"/>
        <v>-1</v>
      </c>
      <c r="O9" s="35"/>
      <c r="P9" s="36"/>
      <c r="Q9" s="30"/>
      <c r="R9" s="32"/>
      <c r="S9" s="30"/>
      <c r="T9" s="37">
        <f>'[1]Т3'!M116</f>
        <v>114.82</v>
      </c>
      <c r="U9" s="37">
        <f>'[1]Т3'!M137</f>
        <v>135.48</v>
      </c>
      <c r="V9" s="32"/>
      <c r="W9" s="38">
        <f>T9/E9-1</f>
        <v>-0.7773727581192438</v>
      </c>
      <c r="X9" s="38">
        <f t="shared" si="2"/>
        <v>-0.7373145904023267</v>
      </c>
      <c r="Y9" s="38">
        <f t="shared" si="3"/>
        <v>-0.7773852461036667</v>
      </c>
    </row>
    <row r="10" spans="1:25" ht="12.75">
      <c r="A10" s="28" t="s">
        <v>35</v>
      </c>
      <c r="B10" s="29" t="s">
        <v>36</v>
      </c>
      <c r="C10" s="30">
        <v>4.52</v>
      </c>
      <c r="D10" s="30">
        <v>4.245</v>
      </c>
      <c r="E10" s="30">
        <v>4.15</v>
      </c>
      <c r="F10" s="31">
        <f>E10*1.18</f>
        <v>4.897</v>
      </c>
      <c r="G10" s="30">
        <v>1.325</v>
      </c>
      <c r="H10" s="30">
        <v>3.138</v>
      </c>
      <c r="I10" s="32">
        <f aca="true" t="shared" si="4" ref="I10:I35">H10/H$40</f>
        <v>0.00024344453064391</v>
      </c>
      <c r="J10" s="33">
        <f>H10/E10-1</f>
        <v>-0.24385542168674712</v>
      </c>
      <c r="K10" s="30">
        <v>6.08</v>
      </c>
      <c r="L10" s="30">
        <v>7.167</v>
      </c>
      <c r="M10" s="32">
        <f aca="true" t="shared" si="5" ref="M10:M35">K10/K$40</f>
        <v>0.000372190968247458</v>
      </c>
      <c r="N10" s="34">
        <f t="shared" si="1"/>
        <v>0.7269879518072286</v>
      </c>
      <c r="O10" s="35"/>
      <c r="P10" s="36">
        <f t="shared" si="0"/>
        <v>-1</v>
      </c>
      <c r="Q10" s="30"/>
      <c r="R10" s="32" t="e">
        <f aca="true" t="shared" si="6" ref="R10:R35">Q10/Q$40</f>
        <v>#DIV/0!</v>
      </c>
      <c r="S10" s="30">
        <f aca="true" t="shared" si="7" ref="S10:S41">Q10/E10-1</f>
        <v>-1</v>
      </c>
      <c r="T10" s="37">
        <f>'[1]Табл.5'!I17</f>
        <v>6.08</v>
      </c>
      <c r="U10" s="37">
        <f>'[1]Табл.5'!J17</f>
        <v>7.18</v>
      </c>
      <c r="V10" s="32">
        <f aca="true" t="shared" si="8" ref="V10:V35">T10/T$40</f>
        <v>0.0003835156737346738</v>
      </c>
      <c r="W10" s="39">
        <f aca="true" t="shared" si="9" ref="W10:W45">T10/E10-1</f>
        <v>0.46506024096385534</v>
      </c>
      <c r="X10" s="38">
        <f t="shared" si="2"/>
        <v>0.7301204819277107</v>
      </c>
      <c r="Y10" s="38">
        <f t="shared" si="3"/>
        <v>0.4662037982438225</v>
      </c>
    </row>
    <row r="11" spans="1:25" ht="12.75" customHeight="1">
      <c r="A11" s="28" t="s">
        <v>37</v>
      </c>
      <c r="B11" s="29" t="s">
        <v>38</v>
      </c>
      <c r="C11" s="30">
        <v>622.79</v>
      </c>
      <c r="D11" s="30">
        <v>576.8</v>
      </c>
      <c r="E11" s="30">
        <v>760.41</v>
      </c>
      <c r="F11" s="31">
        <f>E11*1.18</f>
        <v>897.2837999999999</v>
      </c>
      <c r="G11" s="30">
        <v>225.93</v>
      </c>
      <c r="H11" s="30">
        <v>682.43</v>
      </c>
      <c r="I11" s="32">
        <f t="shared" si="4"/>
        <v>0.05294259115593483</v>
      </c>
      <c r="J11" s="33">
        <f aca="true" t="shared" si="10" ref="J11:J39">H11/E11-1</f>
        <v>-0.10254994016385899</v>
      </c>
      <c r="K11" s="30">
        <v>890.66</v>
      </c>
      <c r="L11" s="30">
        <v>1051.39</v>
      </c>
      <c r="M11" s="32">
        <f t="shared" si="5"/>
        <v>0.054522303911065946</v>
      </c>
      <c r="N11" s="34">
        <f t="shared" si="1"/>
        <v>0.3826619849817863</v>
      </c>
      <c r="O11" s="35"/>
      <c r="P11" s="36">
        <f t="shared" si="0"/>
        <v>-1</v>
      </c>
      <c r="Q11" s="30"/>
      <c r="R11" s="32" t="e">
        <f t="shared" si="6"/>
        <v>#DIV/0!</v>
      </c>
      <c r="S11" s="30">
        <f t="shared" si="7"/>
        <v>-1</v>
      </c>
      <c r="T11" s="37">
        <f>'[1]э.энергия (2)'!F7</f>
        <v>957.63</v>
      </c>
      <c r="U11" s="37">
        <f>'[1]Т6'!J49</f>
        <v>1128.4</v>
      </c>
      <c r="V11" s="32">
        <f t="shared" si="8"/>
        <v>0.060405610960285475</v>
      </c>
      <c r="W11" s="38">
        <f>T11/E11-1</f>
        <v>0.25936008206099337</v>
      </c>
      <c r="X11" s="38">
        <f t="shared" si="2"/>
        <v>0.4839362975237045</v>
      </c>
      <c r="Y11" s="38">
        <f t="shared" si="3"/>
        <v>0.25757313349466493</v>
      </c>
    </row>
    <row r="12" spans="1:25" ht="12.75">
      <c r="A12" s="28" t="s">
        <v>39</v>
      </c>
      <c r="B12" s="40" t="s">
        <v>40</v>
      </c>
      <c r="C12" s="30"/>
      <c r="D12" s="30"/>
      <c r="E12" s="30"/>
      <c r="F12" s="30"/>
      <c r="G12" s="30"/>
      <c r="H12" s="30"/>
      <c r="I12" s="32">
        <f t="shared" si="4"/>
        <v>0</v>
      </c>
      <c r="J12" s="33"/>
      <c r="K12" s="30"/>
      <c r="L12" s="30"/>
      <c r="M12" s="32"/>
      <c r="N12" s="34"/>
      <c r="O12" s="35"/>
      <c r="P12" s="36" t="e">
        <f t="shared" si="0"/>
        <v>#DIV/0!</v>
      </c>
      <c r="Q12" s="30"/>
      <c r="R12" s="32" t="e">
        <f t="shared" si="6"/>
        <v>#DIV/0!</v>
      </c>
      <c r="S12" s="30" t="e">
        <f t="shared" si="7"/>
        <v>#DIV/0!</v>
      </c>
      <c r="T12" s="41"/>
      <c r="U12" s="41"/>
      <c r="V12" s="32"/>
      <c r="W12" s="38"/>
      <c r="X12" s="38"/>
      <c r="Y12" s="38"/>
    </row>
    <row r="13" spans="1:25" ht="13.5" customHeight="1">
      <c r="A13" s="28" t="s">
        <v>41</v>
      </c>
      <c r="B13" s="29" t="s">
        <v>42</v>
      </c>
      <c r="C13" s="30">
        <v>325.45</v>
      </c>
      <c r="D13" s="30">
        <v>328.401</v>
      </c>
      <c r="E13" s="30">
        <v>588.85</v>
      </c>
      <c r="F13" s="30">
        <f>E13</f>
        <v>588.85</v>
      </c>
      <c r="G13" s="30">
        <v>315.543</v>
      </c>
      <c r="H13" s="30">
        <v>634.672</v>
      </c>
      <c r="I13" s="32">
        <f t="shared" si="4"/>
        <v>0.049237548487199384</v>
      </c>
      <c r="J13" s="33">
        <f t="shared" si="10"/>
        <v>0.07781608219410718</v>
      </c>
      <c r="K13" s="30">
        <v>701.313</v>
      </c>
      <c r="L13" s="30">
        <v>431.15</v>
      </c>
      <c r="M13" s="32">
        <f t="shared" si="5"/>
        <v>0.042931309953047614</v>
      </c>
      <c r="N13" s="34">
        <f t="shared" si="1"/>
        <v>-0.2678101384053665</v>
      </c>
      <c r="O13" s="35"/>
      <c r="P13" s="36">
        <f t="shared" si="0"/>
        <v>-1</v>
      </c>
      <c r="Q13" s="30"/>
      <c r="R13" s="32" t="e">
        <f t="shared" si="6"/>
        <v>#DIV/0!</v>
      </c>
      <c r="S13" s="30">
        <f t="shared" si="7"/>
        <v>-1</v>
      </c>
      <c r="T13" s="37">
        <f>'[1]Т.8.2.'!I8</f>
        <v>588.85</v>
      </c>
      <c r="U13" s="37">
        <f>T13</f>
        <v>588.85</v>
      </c>
      <c r="V13" s="32">
        <f t="shared" si="8"/>
        <v>0.037143619157674786</v>
      </c>
      <c r="W13" s="38">
        <f t="shared" si="9"/>
        <v>0</v>
      </c>
      <c r="X13" s="38">
        <f t="shared" si="2"/>
        <v>0</v>
      </c>
      <c r="Y13" s="38">
        <f t="shared" si="3"/>
        <v>0</v>
      </c>
    </row>
    <row r="14" spans="1:25" ht="25.5" customHeight="1">
      <c r="A14" s="28" t="s">
        <v>43</v>
      </c>
      <c r="B14" s="29" t="s">
        <v>44</v>
      </c>
      <c r="C14" s="30"/>
      <c r="D14" s="30"/>
      <c r="E14" s="30"/>
      <c r="F14" s="30"/>
      <c r="G14" s="30"/>
      <c r="H14" s="30"/>
      <c r="I14" s="32">
        <f t="shared" si="4"/>
        <v>0</v>
      </c>
      <c r="J14" s="33" t="e">
        <f>H14/E14-1</f>
        <v>#DIV/0!</v>
      </c>
      <c r="K14" s="30"/>
      <c r="L14" s="30"/>
      <c r="M14" s="32"/>
      <c r="N14" s="34"/>
      <c r="O14" s="35"/>
      <c r="P14" s="36"/>
      <c r="Q14" s="30"/>
      <c r="R14" s="32"/>
      <c r="S14" s="30"/>
      <c r="T14" s="41"/>
      <c r="U14" s="41"/>
      <c r="V14" s="32"/>
      <c r="W14" s="38"/>
      <c r="X14" s="38"/>
      <c r="Y14" s="38"/>
    </row>
    <row r="15" spans="1:25" ht="25.5">
      <c r="A15" s="28" t="s">
        <v>45</v>
      </c>
      <c r="B15" s="29" t="s">
        <v>46</v>
      </c>
      <c r="C15" s="30">
        <v>48.49</v>
      </c>
      <c r="D15" s="30">
        <v>73</v>
      </c>
      <c r="E15" s="30">
        <v>158.4</v>
      </c>
      <c r="F15" s="31">
        <f>F13*14.9%</f>
        <v>87.73864999999999</v>
      </c>
      <c r="G15" s="30">
        <v>84.88</v>
      </c>
      <c r="H15" s="30">
        <v>170.73</v>
      </c>
      <c r="I15" s="32">
        <f t="shared" si="4"/>
        <v>0.013245151280062062</v>
      </c>
      <c r="J15" s="33">
        <f t="shared" si="10"/>
        <v>0.0778409090909089</v>
      </c>
      <c r="K15" s="30">
        <v>188.653</v>
      </c>
      <c r="L15" s="30">
        <v>64.24</v>
      </c>
      <c r="M15" s="32">
        <f t="shared" si="5"/>
        <v>0.011548510317892712</v>
      </c>
      <c r="N15" s="34">
        <f t="shared" si="1"/>
        <v>-0.5944444444444446</v>
      </c>
      <c r="O15" s="35"/>
      <c r="P15" s="36">
        <f t="shared" si="0"/>
        <v>-1</v>
      </c>
      <c r="Q15" s="30"/>
      <c r="R15" s="32" t="e">
        <f t="shared" si="6"/>
        <v>#DIV/0!</v>
      </c>
      <c r="S15" s="30">
        <f t="shared" si="7"/>
        <v>-1</v>
      </c>
      <c r="T15" s="37">
        <f>T13*26.9%</f>
        <v>158.40064999999998</v>
      </c>
      <c r="U15" s="37">
        <f>U13*14.9%</f>
        <v>87.73864999999999</v>
      </c>
      <c r="V15" s="32">
        <f t="shared" si="8"/>
        <v>0.009991633553414515</v>
      </c>
      <c r="W15" s="38">
        <f t="shared" si="9"/>
        <v>4.103535353294774E-06</v>
      </c>
      <c r="X15" s="38">
        <f t="shared" si="2"/>
        <v>-0.4460943813131314</v>
      </c>
      <c r="Y15" s="38">
        <f t="shared" si="3"/>
        <v>0</v>
      </c>
    </row>
    <row r="16" spans="1:25" ht="27.75" customHeight="1">
      <c r="A16" s="28" t="s">
        <v>47</v>
      </c>
      <c r="B16" s="29" t="s">
        <v>48</v>
      </c>
      <c r="C16" s="30">
        <v>1919.9</v>
      </c>
      <c r="D16" s="30">
        <v>1923.6</v>
      </c>
      <c r="E16" s="30">
        <v>1997.27</v>
      </c>
      <c r="F16" s="31">
        <f>F17+F19</f>
        <v>2002.96</v>
      </c>
      <c r="G16" s="30">
        <v>1039.72</v>
      </c>
      <c r="H16" s="30">
        <v>2065.1</v>
      </c>
      <c r="I16" s="32">
        <f t="shared" si="4"/>
        <v>0.16020946470131883</v>
      </c>
      <c r="J16" s="33">
        <f t="shared" si="10"/>
        <v>0.033961357252649815</v>
      </c>
      <c r="K16" s="30">
        <v>2090.14</v>
      </c>
      <c r="L16" s="30">
        <v>2100.64</v>
      </c>
      <c r="M16" s="32">
        <f t="shared" si="5"/>
        <v>0.12794921552183253</v>
      </c>
      <c r="N16" s="34">
        <f t="shared" si="1"/>
        <v>0.05175564645741426</v>
      </c>
      <c r="O16" s="35">
        <f>O17+O18+O19</f>
        <v>0</v>
      </c>
      <c r="P16" s="36">
        <f t="shared" si="0"/>
        <v>-1</v>
      </c>
      <c r="Q16" s="30"/>
      <c r="R16" s="32" t="e">
        <f t="shared" si="6"/>
        <v>#DIV/0!</v>
      </c>
      <c r="S16" s="30">
        <f t="shared" si="7"/>
        <v>-1</v>
      </c>
      <c r="T16" s="37">
        <f>T17+T19</f>
        <v>2070.18</v>
      </c>
      <c r="U16" s="37">
        <f>U17+U19</f>
        <v>2029.65</v>
      </c>
      <c r="V16" s="32">
        <f t="shared" si="8"/>
        <v>0.13058330221250772</v>
      </c>
      <c r="W16" s="38">
        <f t="shared" si="9"/>
        <v>0.036504829091710045</v>
      </c>
      <c r="X16" s="38">
        <f t="shared" si="2"/>
        <v>0.016212129556845145</v>
      </c>
      <c r="Y16" s="38">
        <f t="shared" si="3"/>
        <v>0.013325278587690281</v>
      </c>
    </row>
    <row r="17" spans="1:25" ht="15.75" customHeight="1">
      <c r="A17" s="42" t="s">
        <v>49</v>
      </c>
      <c r="B17" s="29" t="s">
        <v>50</v>
      </c>
      <c r="C17" s="30">
        <v>1886.6</v>
      </c>
      <c r="D17" s="30">
        <v>1888.605</v>
      </c>
      <c r="E17" s="30">
        <v>1951.57</v>
      </c>
      <c r="F17" s="30">
        <f>E17</f>
        <v>1951.57</v>
      </c>
      <c r="G17" s="30">
        <v>1007.52</v>
      </c>
      <c r="H17" s="30">
        <v>2012.99</v>
      </c>
      <c r="I17" s="32">
        <f t="shared" si="4"/>
        <v>0.15616679596586502</v>
      </c>
      <c r="J17" s="33">
        <f t="shared" si="10"/>
        <v>0.03147209682460783</v>
      </c>
      <c r="K17" s="30">
        <v>2024.44</v>
      </c>
      <c r="L17" s="30">
        <v>2024.44</v>
      </c>
      <c r="M17" s="32">
        <f t="shared" si="5"/>
        <v>0.12392734930244802</v>
      </c>
      <c r="N17" s="34">
        <f t="shared" si="1"/>
        <v>0.0373391679519568</v>
      </c>
      <c r="O17" s="35"/>
      <c r="P17" s="36">
        <f t="shared" si="0"/>
        <v>-1</v>
      </c>
      <c r="Q17" s="30"/>
      <c r="R17" s="32" t="e">
        <f t="shared" si="6"/>
        <v>#DIV/0!</v>
      </c>
      <c r="S17" s="30">
        <f t="shared" si="7"/>
        <v>-1</v>
      </c>
      <c r="T17" s="37">
        <f>'[1]Т9(1)'!N11</f>
        <v>2024.44</v>
      </c>
      <c r="U17" s="37">
        <f>'[1]Т9'!F14</f>
        <v>1975.67</v>
      </c>
      <c r="V17" s="32">
        <f t="shared" si="8"/>
        <v>0.12769810370648405</v>
      </c>
      <c r="W17" s="38">
        <f t="shared" si="9"/>
        <v>0.0373391679519568</v>
      </c>
      <c r="X17" s="38">
        <f t="shared" si="2"/>
        <v>0.012349031805162003</v>
      </c>
      <c r="Y17" s="38">
        <f t="shared" si="3"/>
        <v>0.012349031805162003</v>
      </c>
    </row>
    <row r="18" spans="1:25" ht="12.75">
      <c r="A18" s="42" t="s">
        <v>51</v>
      </c>
      <c r="B18" s="43" t="s">
        <v>52</v>
      </c>
      <c r="C18" s="30"/>
      <c r="D18" s="30"/>
      <c r="E18" s="30"/>
      <c r="F18" s="30"/>
      <c r="G18" s="30"/>
      <c r="H18" s="30"/>
      <c r="I18" s="32">
        <f t="shared" si="4"/>
        <v>0</v>
      </c>
      <c r="J18" s="33" t="e">
        <f t="shared" si="10"/>
        <v>#DIV/0!</v>
      </c>
      <c r="K18" s="30"/>
      <c r="L18" s="30"/>
      <c r="M18" s="32"/>
      <c r="N18" s="34"/>
      <c r="O18" s="35"/>
      <c r="P18" s="36"/>
      <c r="Q18" s="30"/>
      <c r="R18" s="32"/>
      <c r="S18" s="30"/>
      <c r="T18" s="41"/>
      <c r="U18" s="41"/>
      <c r="V18" s="32"/>
      <c r="W18" s="38"/>
      <c r="X18" s="38"/>
      <c r="Y18" s="38"/>
    </row>
    <row r="19" spans="1:25" ht="25.5">
      <c r="A19" s="42" t="s">
        <v>53</v>
      </c>
      <c r="B19" s="29" t="s">
        <v>54</v>
      </c>
      <c r="C19" s="30">
        <v>33.34</v>
      </c>
      <c r="D19" s="30">
        <v>35</v>
      </c>
      <c r="E19" s="30">
        <v>45.7</v>
      </c>
      <c r="F19" s="31">
        <f>'[2]Т10'!$I$15</f>
        <v>51.39</v>
      </c>
      <c r="G19" s="30">
        <v>32.2</v>
      </c>
      <c r="H19" s="30">
        <v>52.1</v>
      </c>
      <c r="I19" s="32">
        <f t="shared" si="4"/>
        <v>0.0040418929402637705</v>
      </c>
      <c r="J19" s="33">
        <f t="shared" si="10"/>
        <v>0.14004376367614868</v>
      </c>
      <c r="K19" s="30">
        <v>65.7</v>
      </c>
      <c r="L19" s="30">
        <v>76.2</v>
      </c>
      <c r="M19" s="32">
        <f t="shared" si="5"/>
        <v>0.004021866219384538</v>
      </c>
      <c r="N19" s="34">
        <f t="shared" si="1"/>
        <v>0.6673960612691465</v>
      </c>
      <c r="O19" s="35"/>
      <c r="P19" s="36">
        <f t="shared" si="0"/>
        <v>-1</v>
      </c>
      <c r="Q19" s="30"/>
      <c r="R19" s="32" t="e">
        <f t="shared" si="6"/>
        <v>#DIV/0!</v>
      </c>
      <c r="S19" s="30">
        <f t="shared" si="7"/>
        <v>-1</v>
      </c>
      <c r="T19" s="41">
        <f>'[1]Т9.2.'!I16</f>
        <v>45.74</v>
      </c>
      <c r="U19" s="37">
        <f>'[1]Т9.2.'!J16</f>
        <v>53.98</v>
      </c>
      <c r="V19" s="32">
        <f t="shared" si="8"/>
        <v>0.002885198506023681</v>
      </c>
      <c r="W19" s="38">
        <f t="shared" si="9"/>
        <v>0.0008752735229760056</v>
      </c>
      <c r="X19" s="38">
        <f t="shared" si="2"/>
        <v>0.1811816192560174</v>
      </c>
      <c r="Y19" s="38">
        <f t="shared" si="3"/>
        <v>0.05039891029383137</v>
      </c>
    </row>
    <row r="20" spans="1:25" ht="37.5" customHeight="1">
      <c r="A20" s="28" t="s">
        <v>55</v>
      </c>
      <c r="B20" s="29" t="s">
        <v>56</v>
      </c>
      <c r="C20" s="30">
        <v>461.75</v>
      </c>
      <c r="D20" s="30">
        <v>479.6</v>
      </c>
      <c r="E20" s="30">
        <v>218.14</v>
      </c>
      <c r="F20" s="31">
        <f>F21</f>
        <v>257.4052</v>
      </c>
      <c r="G20" s="30">
        <v>325.065</v>
      </c>
      <c r="H20" s="30">
        <v>376.759</v>
      </c>
      <c r="I20" s="32">
        <f t="shared" si="4"/>
        <v>0.02922878200155159</v>
      </c>
      <c r="J20" s="33">
        <f t="shared" si="10"/>
        <v>0.7271431190978273</v>
      </c>
      <c r="K20" s="30">
        <v>714.394</v>
      </c>
      <c r="L20" s="30">
        <v>770.747</v>
      </c>
      <c r="M20" s="32">
        <f t="shared" si="5"/>
        <v>0.04373207147535765</v>
      </c>
      <c r="N20" s="34">
        <f t="shared" si="1"/>
        <v>2.5332676262950398</v>
      </c>
      <c r="O20" s="35"/>
      <c r="P20" s="36">
        <f t="shared" si="0"/>
        <v>-1</v>
      </c>
      <c r="Q20" s="30"/>
      <c r="R20" s="32" t="e">
        <f t="shared" si="6"/>
        <v>#DIV/0!</v>
      </c>
      <c r="S20" s="30">
        <f t="shared" si="7"/>
        <v>-1</v>
      </c>
      <c r="T20" s="37">
        <f>T21+T22</f>
        <v>218.14</v>
      </c>
      <c r="U20" s="37">
        <f>U21+U22</f>
        <v>256.5</v>
      </c>
      <c r="V20" s="32">
        <f t="shared" si="8"/>
        <v>0.013759886359947654</v>
      </c>
      <c r="W20" s="38">
        <f t="shared" si="9"/>
        <v>0</v>
      </c>
      <c r="X20" s="38">
        <f t="shared" si="2"/>
        <v>0.17585037132116987</v>
      </c>
      <c r="Y20" s="38">
        <f t="shared" si="3"/>
        <v>-0.0035166344735847455</v>
      </c>
    </row>
    <row r="21" spans="1:25" ht="12.75">
      <c r="A21" s="44" t="s">
        <v>57</v>
      </c>
      <c r="B21" s="29" t="s">
        <v>58</v>
      </c>
      <c r="C21" s="30">
        <v>461.75</v>
      </c>
      <c r="D21" s="30">
        <v>479.6</v>
      </c>
      <c r="E21" s="30">
        <v>218.14</v>
      </c>
      <c r="F21" s="31">
        <f>E21*1.18</f>
        <v>257.4052</v>
      </c>
      <c r="G21" s="30">
        <v>325.065</v>
      </c>
      <c r="H21" s="30">
        <v>376.759</v>
      </c>
      <c r="I21" s="32">
        <f t="shared" si="4"/>
        <v>0.02922878200155159</v>
      </c>
      <c r="J21" s="33">
        <f t="shared" si="10"/>
        <v>0.7271431190978273</v>
      </c>
      <c r="K21" s="30">
        <v>714.394</v>
      </c>
      <c r="L21" s="30">
        <v>770.747</v>
      </c>
      <c r="M21" s="32">
        <f t="shared" si="5"/>
        <v>0.04373207147535765</v>
      </c>
      <c r="N21" s="34">
        <f t="shared" si="1"/>
        <v>2.5332676262950398</v>
      </c>
      <c r="O21" s="35"/>
      <c r="P21" s="36">
        <f t="shared" si="0"/>
        <v>-1</v>
      </c>
      <c r="Q21" s="30"/>
      <c r="R21" s="32" t="e">
        <f t="shared" si="6"/>
        <v>#DIV/0!</v>
      </c>
      <c r="S21" s="30">
        <f t="shared" si="7"/>
        <v>-1</v>
      </c>
      <c r="T21" s="37">
        <f>'[1]Т.10'!J13</f>
        <v>77.92</v>
      </c>
      <c r="U21" s="37">
        <f>'[1]Т.10'!K13</f>
        <v>91.04</v>
      </c>
      <c r="V21" s="32">
        <f t="shared" si="8"/>
        <v>0.004915056134441741</v>
      </c>
      <c r="W21" s="38">
        <f t="shared" si="9"/>
        <v>-0.6427982029889061</v>
      </c>
      <c r="X21" s="38">
        <f t="shared" si="2"/>
        <v>-0.582653341890529</v>
      </c>
      <c r="Y21" s="38">
        <f t="shared" si="3"/>
        <v>-0.6463163914326517</v>
      </c>
    </row>
    <row r="22" spans="1:25" ht="12.75">
      <c r="A22" s="28" t="s">
        <v>59</v>
      </c>
      <c r="B22" s="29" t="s">
        <v>60</v>
      </c>
      <c r="C22" s="30"/>
      <c r="D22" s="30"/>
      <c r="E22" s="30"/>
      <c r="F22" s="30"/>
      <c r="G22" s="30"/>
      <c r="H22" s="30"/>
      <c r="I22" s="32">
        <f t="shared" si="4"/>
        <v>0</v>
      </c>
      <c r="J22" s="33" t="e">
        <f t="shared" si="10"/>
        <v>#DIV/0!</v>
      </c>
      <c r="K22" s="30"/>
      <c r="L22" s="30"/>
      <c r="M22" s="32"/>
      <c r="N22" s="34"/>
      <c r="O22" s="35"/>
      <c r="P22" s="36" t="e">
        <f t="shared" si="0"/>
        <v>#DIV/0!</v>
      </c>
      <c r="Q22" s="30"/>
      <c r="R22" s="32" t="e">
        <f t="shared" si="6"/>
        <v>#DIV/0!</v>
      </c>
      <c r="S22" s="30" t="e">
        <f t="shared" si="7"/>
        <v>#DIV/0!</v>
      </c>
      <c r="T22" s="37">
        <f>'[1]Т.10'!J7</f>
        <v>140.22</v>
      </c>
      <c r="U22" s="37">
        <f>'[1]Т.10'!K7</f>
        <v>165.46</v>
      </c>
      <c r="V22" s="32">
        <f t="shared" si="8"/>
        <v>0.008844830225505914</v>
      </c>
      <c r="W22" s="38"/>
      <c r="X22" s="38"/>
      <c r="Y22" s="38"/>
    </row>
    <row r="23" spans="1:25" ht="12.75">
      <c r="A23" s="28" t="s">
        <v>61</v>
      </c>
      <c r="B23" s="29" t="s">
        <v>62</v>
      </c>
      <c r="C23" s="30">
        <v>381.7</v>
      </c>
      <c r="D23" s="30">
        <v>563.5</v>
      </c>
      <c r="E23" s="30">
        <v>901.99</v>
      </c>
      <c r="F23" s="30">
        <f>'[1]Т.12'!E11</f>
        <v>820.47</v>
      </c>
      <c r="G23" s="30">
        <v>376.5</v>
      </c>
      <c r="H23" s="30">
        <v>984.1</v>
      </c>
      <c r="I23" s="32">
        <f t="shared" si="4"/>
        <v>0.07634600465477115</v>
      </c>
      <c r="J23" s="33">
        <f t="shared" si="10"/>
        <v>0.09103205135311931</v>
      </c>
      <c r="K23" s="30">
        <v>1091.6</v>
      </c>
      <c r="L23" s="30">
        <v>965.2</v>
      </c>
      <c r="M23" s="32">
        <f t="shared" si="5"/>
        <v>0.06682297054916532</v>
      </c>
      <c r="N23" s="34">
        <f t="shared" si="1"/>
        <v>0.07007838224370566</v>
      </c>
      <c r="O23" s="35"/>
      <c r="P23" s="36">
        <f t="shared" si="0"/>
        <v>-1</v>
      </c>
      <c r="Q23" s="30"/>
      <c r="R23" s="32" t="e">
        <f t="shared" si="6"/>
        <v>#DIV/0!</v>
      </c>
      <c r="S23" s="30">
        <f t="shared" si="7"/>
        <v>-1</v>
      </c>
      <c r="T23" s="37">
        <f>'[1]Т.12'!I11</f>
        <v>903.17</v>
      </c>
      <c r="U23" s="37">
        <f>'[1]Т.12'!J11</f>
        <v>821.86</v>
      </c>
      <c r="V23" s="32">
        <f t="shared" si="8"/>
        <v>0.05697037023798443</v>
      </c>
      <c r="W23" s="38">
        <f t="shared" si="9"/>
        <v>0.0013082184946617836</v>
      </c>
      <c r="X23" s="38">
        <f t="shared" si="2"/>
        <v>-0.08883690506546638</v>
      </c>
      <c r="Y23" s="38">
        <f t="shared" si="3"/>
        <v>0.0016941509135008914</v>
      </c>
    </row>
    <row r="24" spans="1:25" ht="14.25" customHeight="1">
      <c r="A24" s="28" t="s">
        <v>63</v>
      </c>
      <c r="B24" s="29" t="s">
        <v>64</v>
      </c>
      <c r="C24" s="30">
        <v>1369.7</v>
      </c>
      <c r="D24" s="30">
        <v>1472.6</v>
      </c>
      <c r="E24" s="30">
        <v>1368.86</v>
      </c>
      <c r="F24" s="30">
        <f>'[1]Т13'!E9</f>
        <v>1338.51</v>
      </c>
      <c r="G24" s="30">
        <v>897.8</v>
      </c>
      <c r="H24" s="30">
        <v>1794.8</v>
      </c>
      <c r="I24" s="32">
        <f t="shared" si="4"/>
        <v>0.13923972071373159</v>
      </c>
      <c r="J24" s="33">
        <f t="shared" si="10"/>
        <v>0.31116403430591877</v>
      </c>
      <c r="K24" s="30">
        <v>1108.1</v>
      </c>
      <c r="L24" s="30">
        <v>644.4</v>
      </c>
      <c r="M24" s="32">
        <f t="shared" si="5"/>
        <v>0.06783302827549477</v>
      </c>
      <c r="N24" s="34">
        <f t="shared" si="1"/>
        <v>-0.529243311953012</v>
      </c>
      <c r="O24" s="35"/>
      <c r="P24" s="36">
        <f t="shared" si="0"/>
        <v>-1</v>
      </c>
      <c r="Q24" s="30"/>
      <c r="R24" s="32" t="e">
        <f t="shared" si="6"/>
        <v>#DIV/0!</v>
      </c>
      <c r="S24" s="30">
        <f t="shared" si="7"/>
        <v>-1</v>
      </c>
      <c r="T24" s="45">
        <f>'[1]Т13'!I9</f>
        <v>706.31</v>
      </c>
      <c r="U24" s="37">
        <f>'[1]Т13'!J9</f>
        <v>674.05</v>
      </c>
      <c r="V24" s="32">
        <f t="shared" si="8"/>
        <v>0.04455278873610813</v>
      </c>
      <c r="W24" s="38">
        <f t="shared" si="9"/>
        <v>-0.48401589643937293</v>
      </c>
      <c r="X24" s="38">
        <f t="shared" si="2"/>
        <v>-0.5075829522376284</v>
      </c>
      <c r="Y24" s="38">
        <f t="shared" si="3"/>
        <v>-0.4964176584411024</v>
      </c>
    </row>
    <row r="25" spans="2:25" ht="6" customHeight="1">
      <c r="B25" s="29" t="s">
        <v>65</v>
      </c>
      <c r="C25" s="30"/>
      <c r="D25" s="30"/>
      <c r="E25" s="30"/>
      <c r="F25" s="30"/>
      <c r="G25" s="30"/>
      <c r="H25" s="30"/>
      <c r="I25" s="32">
        <f t="shared" si="4"/>
        <v>0</v>
      </c>
      <c r="J25" s="33" t="e">
        <f t="shared" si="10"/>
        <v>#DIV/0!</v>
      </c>
      <c r="K25" s="30"/>
      <c r="L25" s="30"/>
      <c r="M25" s="32"/>
      <c r="N25" s="34"/>
      <c r="O25" s="35"/>
      <c r="P25" s="36"/>
      <c r="Q25" s="30"/>
      <c r="R25" s="32"/>
      <c r="S25" s="30"/>
      <c r="T25" s="41"/>
      <c r="U25" s="41"/>
      <c r="V25" s="32"/>
      <c r="W25" s="38"/>
      <c r="X25" s="38"/>
      <c r="Y25" s="38"/>
    </row>
    <row r="26" spans="1:25" ht="16.5" customHeight="1" hidden="1">
      <c r="A26" s="28" t="s">
        <v>66</v>
      </c>
      <c r="B26" s="29" t="s">
        <v>67</v>
      </c>
      <c r="C26" s="30">
        <v>12</v>
      </c>
      <c r="D26" s="30">
        <v>7</v>
      </c>
      <c r="E26" s="30">
        <v>7.6</v>
      </c>
      <c r="F26" s="30"/>
      <c r="G26" s="30">
        <v>10</v>
      </c>
      <c r="H26" s="30">
        <v>20</v>
      </c>
      <c r="I26" s="32">
        <f t="shared" si="4"/>
        <v>0.0015515903801396431</v>
      </c>
      <c r="J26" s="33">
        <f t="shared" si="10"/>
        <v>1.6315789473684212</v>
      </c>
      <c r="K26" s="30">
        <v>20</v>
      </c>
      <c r="L26" s="30"/>
      <c r="M26" s="32">
        <f t="shared" si="5"/>
        <v>0.0012243123955508488</v>
      </c>
      <c r="N26" s="34">
        <f t="shared" si="1"/>
        <v>-1</v>
      </c>
      <c r="O26" s="35"/>
      <c r="P26" s="36">
        <f t="shared" si="0"/>
        <v>-1</v>
      </c>
      <c r="Q26" s="30"/>
      <c r="R26" s="32" t="e">
        <f t="shared" si="6"/>
        <v>#DIV/0!</v>
      </c>
      <c r="S26" s="30">
        <f t="shared" si="7"/>
        <v>-1</v>
      </c>
      <c r="T26" s="41"/>
      <c r="U26" s="41"/>
      <c r="V26" s="32">
        <f t="shared" si="8"/>
        <v>0</v>
      </c>
      <c r="W26" s="38">
        <f t="shared" si="9"/>
        <v>-1</v>
      </c>
      <c r="X26" s="38">
        <f t="shared" si="2"/>
        <v>-1</v>
      </c>
      <c r="Y26" s="38" t="e">
        <f t="shared" si="3"/>
        <v>#DIV/0!</v>
      </c>
    </row>
    <row r="27" spans="1:25" ht="24.75" customHeight="1" hidden="1">
      <c r="A27" s="42" t="s">
        <v>68</v>
      </c>
      <c r="B27" s="29" t="s">
        <v>69</v>
      </c>
      <c r="C27" s="30"/>
      <c r="D27" s="30">
        <v>4</v>
      </c>
      <c r="E27" s="30"/>
      <c r="F27" s="30"/>
      <c r="G27" s="30">
        <v>6.8</v>
      </c>
      <c r="H27" s="30">
        <v>20.1</v>
      </c>
      <c r="I27" s="32">
        <f t="shared" si="4"/>
        <v>0.0015593483320403415</v>
      </c>
      <c r="J27" s="33" t="e">
        <f t="shared" si="10"/>
        <v>#DIV/0!</v>
      </c>
      <c r="K27" s="30">
        <v>22.4</v>
      </c>
      <c r="L27" s="30"/>
      <c r="M27" s="32">
        <f t="shared" si="5"/>
        <v>0.0013712298830169504</v>
      </c>
      <c r="N27" s="34" t="e">
        <f t="shared" si="1"/>
        <v>#DIV/0!</v>
      </c>
      <c r="O27" s="35"/>
      <c r="P27" s="36" t="e">
        <f t="shared" si="0"/>
        <v>#DIV/0!</v>
      </c>
      <c r="Q27" s="30"/>
      <c r="R27" s="32" t="e">
        <f t="shared" si="6"/>
        <v>#DIV/0!</v>
      </c>
      <c r="S27" s="30" t="e">
        <f t="shared" si="7"/>
        <v>#DIV/0!</v>
      </c>
      <c r="T27" s="41"/>
      <c r="U27" s="41"/>
      <c r="V27" s="32">
        <f t="shared" si="8"/>
        <v>0</v>
      </c>
      <c r="W27" s="38" t="e">
        <f t="shared" si="9"/>
        <v>#DIV/0!</v>
      </c>
      <c r="X27" s="38" t="e">
        <f t="shared" si="2"/>
        <v>#DIV/0!</v>
      </c>
      <c r="Y27" s="38" t="e">
        <f t="shared" si="3"/>
        <v>#DIV/0!</v>
      </c>
    </row>
    <row r="28" spans="1:25" ht="26.25" customHeight="1" hidden="1">
      <c r="A28" s="42" t="s">
        <v>70</v>
      </c>
      <c r="B28" s="29" t="s">
        <v>71</v>
      </c>
      <c r="C28" s="30"/>
      <c r="D28" s="30"/>
      <c r="E28" s="30"/>
      <c r="F28" s="30"/>
      <c r="G28" s="30"/>
      <c r="H28" s="30"/>
      <c r="I28" s="32">
        <f t="shared" si="4"/>
        <v>0</v>
      </c>
      <c r="J28" s="33" t="e">
        <f t="shared" si="10"/>
        <v>#DIV/0!</v>
      </c>
      <c r="K28" s="30"/>
      <c r="L28" s="30"/>
      <c r="M28" s="32">
        <f t="shared" si="5"/>
        <v>0</v>
      </c>
      <c r="N28" s="34" t="e">
        <f t="shared" si="1"/>
        <v>#DIV/0!</v>
      </c>
      <c r="O28" s="35"/>
      <c r="P28" s="36" t="e">
        <f t="shared" si="0"/>
        <v>#DIV/0!</v>
      </c>
      <c r="Q28" s="30"/>
      <c r="R28" s="32" t="e">
        <f t="shared" si="6"/>
        <v>#DIV/0!</v>
      </c>
      <c r="S28" s="30" t="e">
        <f t="shared" si="7"/>
        <v>#DIV/0!</v>
      </c>
      <c r="T28" s="41"/>
      <c r="U28" s="41"/>
      <c r="V28" s="32">
        <f t="shared" si="8"/>
        <v>0</v>
      </c>
      <c r="W28" s="38" t="e">
        <f t="shared" si="9"/>
        <v>#DIV/0!</v>
      </c>
      <c r="X28" s="38" t="e">
        <f t="shared" si="2"/>
        <v>#DIV/0!</v>
      </c>
      <c r="Y28" s="38" t="e">
        <f t="shared" si="3"/>
        <v>#DIV/0!</v>
      </c>
    </row>
    <row r="29" spans="1:25" ht="26.25" customHeight="1" hidden="1">
      <c r="A29" s="42" t="s">
        <v>72</v>
      </c>
      <c r="B29" s="40" t="s">
        <v>73</v>
      </c>
      <c r="C29" s="30">
        <v>0.5</v>
      </c>
      <c r="D29" s="30">
        <v>82.01</v>
      </c>
      <c r="E29" s="30">
        <v>3.9</v>
      </c>
      <c r="F29" s="30"/>
      <c r="G29" s="30">
        <v>514.9</v>
      </c>
      <c r="H29" s="30">
        <v>385.7</v>
      </c>
      <c r="I29" s="32">
        <f t="shared" si="4"/>
        <v>0.029922420480993018</v>
      </c>
      <c r="J29" s="33">
        <f t="shared" si="10"/>
        <v>97.8974358974359</v>
      </c>
      <c r="K29" s="30">
        <v>370.7</v>
      </c>
      <c r="L29" s="30"/>
      <c r="M29" s="32">
        <f t="shared" si="5"/>
        <v>0.02269263025153498</v>
      </c>
      <c r="N29" s="34">
        <f t="shared" si="1"/>
        <v>-1</v>
      </c>
      <c r="O29" s="35"/>
      <c r="P29" s="36">
        <f t="shared" si="0"/>
        <v>-1</v>
      </c>
      <c r="Q29" s="30"/>
      <c r="R29" s="32" t="e">
        <f t="shared" si="6"/>
        <v>#DIV/0!</v>
      </c>
      <c r="S29" s="30">
        <f t="shared" si="7"/>
        <v>-1</v>
      </c>
      <c r="T29" s="41"/>
      <c r="U29" s="41"/>
      <c r="V29" s="32">
        <f t="shared" si="8"/>
        <v>0</v>
      </c>
      <c r="W29" s="38">
        <f t="shared" si="9"/>
        <v>-1</v>
      </c>
      <c r="X29" s="38">
        <f t="shared" si="2"/>
        <v>-1</v>
      </c>
      <c r="Y29" s="38" t="e">
        <f t="shared" si="3"/>
        <v>#DIV/0!</v>
      </c>
    </row>
    <row r="30" spans="1:25" ht="12.75" hidden="1">
      <c r="A30" s="28"/>
      <c r="B30" s="40" t="s">
        <v>74</v>
      </c>
      <c r="C30" s="30">
        <v>0.5</v>
      </c>
      <c r="D30" s="30"/>
      <c r="E30" s="30">
        <v>3.9</v>
      </c>
      <c r="F30" s="30"/>
      <c r="G30" s="30"/>
      <c r="H30" s="30"/>
      <c r="I30" s="32">
        <f t="shared" si="4"/>
        <v>0</v>
      </c>
      <c r="J30" s="33">
        <f t="shared" si="10"/>
        <v>-1</v>
      </c>
      <c r="K30" s="30"/>
      <c r="L30" s="30"/>
      <c r="M30" s="32">
        <f t="shared" si="5"/>
        <v>0</v>
      </c>
      <c r="N30" s="34">
        <f t="shared" si="1"/>
        <v>-1</v>
      </c>
      <c r="O30" s="46"/>
      <c r="P30" s="36">
        <f t="shared" si="0"/>
        <v>-1</v>
      </c>
      <c r="Q30" s="30"/>
      <c r="R30" s="32" t="e">
        <f t="shared" si="6"/>
        <v>#DIV/0!</v>
      </c>
      <c r="S30" s="30">
        <f t="shared" si="7"/>
        <v>-1</v>
      </c>
      <c r="T30" s="41"/>
      <c r="U30" s="41"/>
      <c r="V30" s="32">
        <f t="shared" si="8"/>
        <v>0</v>
      </c>
      <c r="W30" s="38">
        <f t="shared" si="9"/>
        <v>-1</v>
      </c>
      <c r="X30" s="38">
        <f t="shared" si="2"/>
        <v>-1</v>
      </c>
      <c r="Y30" s="38" t="e">
        <f t="shared" si="3"/>
        <v>#DIV/0!</v>
      </c>
    </row>
    <row r="31" spans="1:25" ht="38.25" hidden="1">
      <c r="A31" s="42" t="s">
        <v>75</v>
      </c>
      <c r="B31" s="40" t="s">
        <v>76</v>
      </c>
      <c r="C31" s="30"/>
      <c r="D31" s="30"/>
      <c r="E31" s="30"/>
      <c r="F31" s="30"/>
      <c r="G31" s="30"/>
      <c r="H31" s="30"/>
      <c r="I31" s="32">
        <f t="shared" si="4"/>
        <v>0</v>
      </c>
      <c r="J31" s="33" t="e">
        <f t="shared" si="10"/>
        <v>#DIV/0!</v>
      </c>
      <c r="K31" s="30"/>
      <c r="L31" s="30"/>
      <c r="M31" s="32">
        <f t="shared" si="5"/>
        <v>0</v>
      </c>
      <c r="N31" s="34" t="e">
        <f t="shared" si="1"/>
        <v>#DIV/0!</v>
      </c>
      <c r="O31" s="46"/>
      <c r="P31" s="36" t="e">
        <f t="shared" si="0"/>
        <v>#DIV/0!</v>
      </c>
      <c r="Q31" s="30"/>
      <c r="R31" s="32" t="e">
        <f t="shared" si="6"/>
        <v>#DIV/0!</v>
      </c>
      <c r="S31" s="30" t="e">
        <f t="shared" si="7"/>
        <v>#DIV/0!</v>
      </c>
      <c r="T31" s="41"/>
      <c r="U31" s="41"/>
      <c r="V31" s="32">
        <f t="shared" si="8"/>
        <v>0</v>
      </c>
      <c r="W31" s="38" t="e">
        <f t="shared" si="9"/>
        <v>#DIV/0!</v>
      </c>
      <c r="X31" s="38" t="e">
        <f t="shared" si="2"/>
        <v>#DIV/0!</v>
      </c>
      <c r="Y31" s="38" t="e">
        <f t="shared" si="3"/>
        <v>#DIV/0!</v>
      </c>
    </row>
    <row r="32" spans="1:25" ht="12.75" hidden="1">
      <c r="A32" s="42" t="s">
        <v>77</v>
      </c>
      <c r="B32" s="40" t="s">
        <v>78</v>
      </c>
      <c r="C32" s="30">
        <v>21.6</v>
      </c>
      <c r="D32" s="30">
        <v>21.6</v>
      </c>
      <c r="E32" s="30">
        <v>23.4</v>
      </c>
      <c r="F32" s="30"/>
      <c r="G32" s="30">
        <v>18</v>
      </c>
      <c r="H32" s="30">
        <v>36</v>
      </c>
      <c r="I32" s="32">
        <f t="shared" si="4"/>
        <v>0.0027928626842513575</v>
      </c>
      <c r="J32" s="33">
        <f t="shared" si="10"/>
        <v>0.5384615384615385</v>
      </c>
      <c r="K32" s="30">
        <v>36</v>
      </c>
      <c r="L32" s="30"/>
      <c r="M32" s="32">
        <f t="shared" si="5"/>
        <v>0.002203762311991528</v>
      </c>
      <c r="N32" s="34">
        <f t="shared" si="1"/>
        <v>-1</v>
      </c>
      <c r="O32" s="46"/>
      <c r="P32" s="36">
        <f t="shared" si="0"/>
        <v>-1</v>
      </c>
      <c r="Q32" s="30"/>
      <c r="R32" s="32" t="e">
        <f t="shared" si="6"/>
        <v>#DIV/0!</v>
      </c>
      <c r="S32" s="30">
        <f t="shared" si="7"/>
        <v>-1</v>
      </c>
      <c r="T32" s="41"/>
      <c r="U32" s="41"/>
      <c r="V32" s="32">
        <f t="shared" si="8"/>
        <v>0</v>
      </c>
      <c r="W32" s="38">
        <f t="shared" si="9"/>
        <v>-1</v>
      </c>
      <c r="X32" s="38">
        <f t="shared" si="2"/>
        <v>-1</v>
      </c>
      <c r="Y32" s="38" t="e">
        <f t="shared" si="3"/>
        <v>#DIV/0!</v>
      </c>
    </row>
    <row r="33" spans="1:25" ht="24.75" customHeight="1">
      <c r="A33" s="28">
        <v>12</v>
      </c>
      <c r="B33" s="40" t="s">
        <v>79</v>
      </c>
      <c r="C33" s="30"/>
      <c r="D33" s="30"/>
      <c r="E33" s="30"/>
      <c r="F33" s="30"/>
      <c r="G33" s="30"/>
      <c r="H33" s="30"/>
      <c r="I33" s="32">
        <f t="shared" si="4"/>
        <v>0</v>
      </c>
      <c r="J33" s="33" t="e">
        <f t="shared" si="10"/>
        <v>#DIV/0!</v>
      </c>
      <c r="K33" s="30"/>
      <c r="L33" s="30"/>
      <c r="M33" s="32"/>
      <c r="N33" s="34"/>
      <c r="O33" s="46"/>
      <c r="P33" s="36" t="e">
        <f t="shared" si="0"/>
        <v>#DIV/0!</v>
      </c>
      <c r="Q33" s="30"/>
      <c r="R33" s="32" t="e">
        <f t="shared" si="6"/>
        <v>#DIV/0!</v>
      </c>
      <c r="S33" s="30" t="e">
        <f t="shared" si="7"/>
        <v>#DIV/0!</v>
      </c>
      <c r="T33" s="37">
        <f>'[1]Вып.дох.'!J28</f>
        <v>164.66</v>
      </c>
      <c r="U33" s="37">
        <f>'[1]Вып.дох.'!J28</f>
        <v>164.66</v>
      </c>
      <c r="V33" s="32">
        <f t="shared" si="8"/>
        <v>0.010386462308742005</v>
      </c>
      <c r="W33" s="38"/>
      <c r="X33" s="38"/>
      <c r="Y33" s="38"/>
    </row>
    <row r="34" spans="1:25" ht="24.75" customHeight="1">
      <c r="A34" s="28" t="s">
        <v>80</v>
      </c>
      <c r="B34" s="40" t="s">
        <v>81</v>
      </c>
      <c r="C34" s="30"/>
      <c r="D34" s="30"/>
      <c r="E34" s="30"/>
      <c r="F34" s="30"/>
      <c r="G34" s="30"/>
      <c r="H34" s="30"/>
      <c r="I34" s="32">
        <f t="shared" si="4"/>
        <v>0</v>
      </c>
      <c r="J34" s="33" t="e">
        <f t="shared" si="10"/>
        <v>#DIV/0!</v>
      </c>
      <c r="K34" s="30"/>
      <c r="L34" s="30"/>
      <c r="M34" s="32"/>
      <c r="N34" s="34"/>
      <c r="O34" s="46"/>
      <c r="P34" s="36" t="e">
        <f t="shared" si="0"/>
        <v>#DIV/0!</v>
      </c>
      <c r="Q34" s="30"/>
      <c r="R34" s="32" t="e">
        <f t="shared" si="6"/>
        <v>#DIV/0!</v>
      </c>
      <c r="S34" s="30" t="e">
        <f t="shared" si="7"/>
        <v>#DIV/0!</v>
      </c>
      <c r="T34" s="41"/>
      <c r="U34" s="41"/>
      <c r="V34" s="32">
        <f t="shared" si="8"/>
        <v>0</v>
      </c>
      <c r="W34" s="38"/>
      <c r="X34" s="38"/>
      <c r="Y34" s="38"/>
    </row>
    <row r="35" spans="1:25" ht="12.75">
      <c r="A35" s="28" t="s">
        <v>82</v>
      </c>
      <c r="B35" s="47" t="s">
        <v>83</v>
      </c>
      <c r="C35" s="30">
        <v>11684</v>
      </c>
      <c r="D35" s="30">
        <f>D7+D10+D11+D13+D15+D16+D20+D23+D24</f>
        <v>10917.746000000001</v>
      </c>
      <c r="E35" s="30">
        <v>12758.56</v>
      </c>
      <c r="F35" s="31">
        <f>F7+F10+F11+F13+F15+F16+F20+F23+F24</f>
        <v>13975.492849999997</v>
      </c>
      <c r="G35" s="30">
        <f>G7+G10+G11+G13+G15+G16+G20+G23+G24</f>
        <v>5795.862999999999</v>
      </c>
      <c r="H35" s="30">
        <f>H7+H10+H11+H13+H15+H16+H20+H23+H24</f>
        <v>12750.298999999999</v>
      </c>
      <c r="I35" s="32">
        <f t="shared" si="4"/>
        <v>0.9891620636152055</v>
      </c>
      <c r="J35" s="33">
        <f t="shared" si="10"/>
        <v>-0.0006474868637212916</v>
      </c>
      <c r="K35" s="30">
        <f>K7+K10+K11+K13+K15+K16+K20+K23+K24</f>
        <v>15557.810000000001</v>
      </c>
      <c r="L35" s="30">
        <f>'[3]Кальк.'!$J$35</f>
        <v>16379.054</v>
      </c>
      <c r="M35" s="32">
        <f t="shared" si="5"/>
        <v>0.9523809815312475</v>
      </c>
      <c r="N35" s="34">
        <f t="shared" si="1"/>
        <v>0.2837697984725549</v>
      </c>
      <c r="O35" s="48">
        <f>O7+O10+O11+O12+O13+O14+O15+O16+O20+O23+O24</f>
        <v>0</v>
      </c>
      <c r="P35" s="36">
        <f t="shared" si="0"/>
        <v>-1</v>
      </c>
      <c r="Q35" s="30"/>
      <c r="R35" s="32" t="e">
        <f t="shared" si="6"/>
        <v>#DIV/0!</v>
      </c>
      <c r="S35" s="30">
        <f t="shared" si="7"/>
        <v>-1</v>
      </c>
      <c r="T35" s="37">
        <f>T7+T10+T11+T12+T13+T14+T15+T16+T20+T23+T24+T33-T34</f>
        <v>15362.448602695658</v>
      </c>
      <c r="U35" s="37">
        <f>U7+U10+U11+U13+U15+U16+U20+U23+U24+U33</f>
        <v>17073.91865</v>
      </c>
      <c r="V35" s="32">
        <f t="shared" si="8"/>
        <v>0.9690361556047901</v>
      </c>
      <c r="W35" s="38">
        <f t="shared" si="9"/>
        <v>0.20408953696151122</v>
      </c>
      <c r="X35" s="38">
        <f t="shared" si="2"/>
        <v>0.33823242199746684</v>
      </c>
      <c r="Y35" s="38">
        <f t="shared" si="3"/>
        <v>0.2217042241912781</v>
      </c>
    </row>
    <row r="36" spans="1:25" ht="25.5">
      <c r="A36" s="28" t="s">
        <v>84</v>
      </c>
      <c r="B36" s="40" t="s">
        <v>85</v>
      </c>
      <c r="C36" s="30">
        <v>16.664</v>
      </c>
      <c r="D36" s="30">
        <v>16.03</v>
      </c>
      <c r="E36" s="49">
        <v>16.664</v>
      </c>
      <c r="F36" s="49">
        <f>E36</f>
        <v>16.664</v>
      </c>
      <c r="G36" s="30">
        <v>8.744</v>
      </c>
      <c r="H36" s="30">
        <v>16.664</v>
      </c>
      <c r="I36" s="32"/>
      <c r="J36" s="33">
        <f t="shared" si="10"/>
        <v>0</v>
      </c>
      <c r="K36" s="30">
        <v>18.318</v>
      </c>
      <c r="L36" s="30">
        <f>K36</f>
        <v>18.318</v>
      </c>
      <c r="M36" s="32"/>
      <c r="N36" s="34">
        <f t="shared" si="1"/>
        <v>0.0992558809409505</v>
      </c>
      <c r="O36" s="50"/>
      <c r="P36" s="36">
        <f t="shared" si="0"/>
        <v>-1</v>
      </c>
      <c r="Q36" s="30"/>
      <c r="R36" s="32"/>
      <c r="S36" s="30">
        <f t="shared" si="7"/>
        <v>-1</v>
      </c>
      <c r="T36" s="51">
        <f>'[1]Т 2'!J69</f>
        <v>18.318</v>
      </c>
      <c r="U36" s="51">
        <f>T36</f>
        <v>18.318</v>
      </c>
      <c r="V36" s="32"/>
      <c r="W36" s="38">
        <f t="shared" si="9"/>
        <v>0.0992558809409505</v>
      </c>
      <c r="X36" s="38">
        <f t="shared" si="2"/>
        <v>0.0992558809409505</v>
      </c>
      <c r="Y36" s="38">
        <f t="shared" si="3"/>
        <v>0.0992558809409505</v>
      </c>
    </row>
    <row r="37" spans="1:25" ht="12.75">
      <c r="A37" s="28" t="s">
        <v>86</v>
      </c>
      <c r="B37" s="40" t="s">
        <v>87</v>
      </c>
      <c r="C37" s="30">
        <v>701.13</v>
      </c>
      <c r="D37" s="30">
        <f>D35/D36</f>
        <v>681.082096069869</v>
      </c>
      <c r="E37" s="30">
        <v>765.64</v>
      </c>
      <c r="F37" s="31">
        <f>F35/F36</f>
        <v>838.663757201152</v>
      </c>
      <c r="G37" s="30">
        <v>662.84</v>
      </c>
      <c r="H37" s="30">
        <v>765.122</v>
      </c>
      <c r="I37" s="32"/>
      <c r="J37" s="33">
        <f t="shared" si="10"/>
        <v>-0.0006765581735541648</v>
      </c>
      <c r="K37" s="31">
        <f>K35/K36</f>
        <v>849.3181570040398</v>
      </c>
      <c r="L37" s="31">
        <f>L35/L36</f>
        <v>894.1507806529096</v>
      </c>
      <c r="M37" s="32"/>
      <c r="N37" s="34">
        <f t="shared" si="1"/>
        <v>0.16784752710531015</v>
      </c>
      <c r="O37" s="52" t="e">
        <f>O35/O36</f>
        <v>#DIV/0!</v>
      </c>
      <c r="P37" s="36" t="e">
        <f t="shared" si="0"/>
        <v>#DIV/0!</v>
      </c>
      <c r="Q37" s="30"/>
      <c r="R37" s="32"/>
      <c r="S37" s="30">
        <f>Q37/E37-1</f>
        <v>-1</v>
      </c>
      <c r="T37" s="37">
        <f>T35/T36</f>
        <v>838.6531609725765</v>
      </c>
      <c r="U37" s="37">
        <f>U35/U36</f>
        <v>932.0842149798012</v>
      </c>
      <c r="V37" s="32"/>
      <c r="W37" s="38">
        <f>T37/E37-1</f>
        <v>0.09536226029540851</v>
      </c>
      <c r="X37" s="38">
        <f t="shared" si="2"/>
        <v>0.21739226657410948</v>
      </c>
      <c r="Y37" s="38">
        <f t="shared" si="3"/>
        <v>0.1113920292566577</v>
      </c>
    </row>
    <row r="38" spans="1:25" ht="12.75">
      <c r="A38" s="28">
        <v>18</v>
      </c>
      <c r="B38" s="40" t="s">
        <v>88</v>
      </c>
      <c r="C38" s="30">
        <v>635.04</v>
      </c>
      <c r="D38" s="30">
        <v>932</v>
      </c>
      <c r="E38" s="30">
        <v>131.88</v>
      </c>
      <c r="F38" s="31">
        <f>'[1]Т14'!E27</f>
        <v>124.12</v>
      </c>
      <c r="G38" s="30">
        <f>G40-G35</f>
        <v>968.0582000000004</v>
      </c>
      <c r="H38" s="30">
        <v>140</v>
      </c>
      <c r="I38" s="32">
        <f>H38/H$40</f>
        <v>0.010861132660977503</v>
      </c>
      <c r="J38" s="33">
        <f t="shared" si="10"/>
        <v>0.06157112526539277</v>
      </c>
      <c r="K38" s="30">
        <v>777.89</v>
      </c>
      <c r="L38" s="30">
        <v>818.95</v>
      </c>
      <c r="M38" s="32">
        <f>K38/K$40</f>
        <v>0.04761901846875249</v>
      </c>
      <c r="N38" s="34">
        <f t="shared" si="1"/>
        <v>5.20981195025781</v>
      </c>
      <c r="O38" s="53"/>
      <c r="P38" s="36">
        <f t="shared" si="0"/>
        <v>-1</v>
      </c>
      <c r="Q38" s="30"/>
      <c r="R38" s="32" t="e">
        <f>Q38/Q$40</f>
        <v>#DIV/0!</v>
      </c>
      <c r="S38" s="30">
        <f t="shared" si="7"/>
        <v>-1</v>
      </c>
      <c r="T38" s="37">
        <f>'[1]Т14'!H27</f>
        <v>490.88</v>
      </c>
      <c r="U38" s="37">
        <f>'[1]Т14'!I27</f>
        <v>124.12</v>
      </c>
      <c r="V38" s="32">
        <f>T38/T$40</f>
        <v>0.03096384439520998</v>
      </c>
      <c r="W38" s="38">
        <f t="shared" si="9"/>
        <v>2.722171671216257</v>
      </c>
      <c r="X38" s="38">
        <f t="shared" si="2"/>
        <v>-0.05884137094328168</v>
      </c>
      <c r="Y38" s="38">
        <f t="shared" si="3"/>
        <v>0</v>
      </c>
    </row>
    <row r="39" spans="1:25" ht="12.75">
      <c r="A39" s="28">
        <v>19</v>
      </c>
      <c r="B39" s="40" t="s">
        <v>89</v>
      </c>
      <c r="C39" s="30">
        <v>5.4</v>
      </c>
      <c r="D39" s="30">
        <v>8.5</v>
      </c>
      <c r="E39" s="38">
        <f>E38/E35</f>
        <v>0.010336589709183481</v>
      </c>
      <c r="F39" s="38">
        <f>F38/F35</f>
        <v>0.008881261028300697</v>
      </c>
      <c r="G39" s="38">
        <f>G38/G35</f>
        <v>0.1670257216224746</v>
      </c>
      <c r="H39" s="30">
        <v>1.098</v>
      </c>
      <c r="I39" s="32"/>
      <c r="J39" s="33">
        <f t="shared" si="10"/>
        <v>105.2245896269336</v>
      </c>
      <c r="K39" s="54">
        <v>0.05</v>
      </c>
      <c r="L39" s="54">
        <f>L38/L35</f>
        <v>0.04999983515531483</v>
      </c>
      <c r="M39" s="32"/>
      <c r="N39" s="34">
        <f t="shared" si="1"/>
        <v>3.8371693723020446</v>
      </c>
      <c r="O39" s="55"/>
      <c r="P39" s="36">
        <f t="shared" si="0"/>
        <v>-1</v>
      </c>
      <c r="Q39" s="30"/>
      <c r="R39" s="32"/>
      <c r="S39" s="30">
        <f t="shared" si="7"/>
        <v>-1</v>
      </c>
      <c r="T39" s="56">
        <f>T38/T35</f>
        <v>0.03195323953200175</v>
      </c>
      <c r="U39" s="56">
        <f>U38/U35</f>
        <v>0.007269567258949076</v>
      </c>
      <c r="V39" s="32"/>
      <c r="W39" s="38">
        <f t="shared" si="9"/>
        <v>2.0912748238050973</v>
      </c>
      <c r="X39" s="38">
        <f t="shared" si="2"/>
        <v>-0.29671511944694173</v>
      </c>
      <c r="Y39" s="38">
        <f t="shared" si="3"/>
        <v>-0.1814712757812046</v>
      </c>
    </row>
    <row r="40" spans="1:25" ht="12.75">
      <c r="A40" s="28">
        <v>20</v>
      </c>
      <c r="B40" s="47" t="s">
        <v>90</v>
      </c>
      <c r="C40" s="30">
        <v>12319</v>
      </c>
      <c r="D40" s="30">
        <v>11849.7</v>
      </c>
      <c r="E40" s="30">
        <v>12890.44</v>
      </c>
      <c r="F40" s="31">
        <f>F35+F38</f>
        <v>14099.612849999998</v>
      </c>
      <c r="G40" s="30">
        <f>G41*G36</f>
        <v>6763.9212</v>
      </c>
      <c r="H40" s="30">
        <v>12890</v>
      </c>
      <c r="I40" s="32">
        <f>H40/H$40</f>
        <v>1</v>
      </c>
      <c r="J40" s="33">
        <f>H40/E40-1</f>
        <v>-3.413382320549552E-05</v>
      </c>
      <c r="K40" s="30">
        <v>16335.7</v>
      </c>
      <c r="L40" s="57">
        <f>L35+L38</f>
        <v>17198.004</v>
      </c>
      <c r="M40" s="32">
        <f>K40/K$40</f>
        <v>1</v>
      </c>
      <c r="N40" s="34">
        <f t="shared" si="1"/>
        <v>0.33416733641365237</v>
      </c>
      <c r="O40" s="58"/>
      <c r="P40" s="36">
        <f>O40/E40-1</f>
        <v>-1</v>
      </c>
      <c r="Q40" s="30"/>
      <c r="R40" s="32" t="e">
        <f>Q40/Q$40</f>
        <v>#DIV/0!</v>
      </c>
      <c r="S40" s="30">
        <f t="shared" si="7"/>
        <v>-1</v>
      </c>
      <c r="T40" s="37">
        <f>T35+T38</f>
        <v>15853.328602695658</v>
      </c>
      <c r="U40" s="37">
        <f>U35+U38</f>
        <v>17198.03865</v>
      </c>
      <c r="V40" s="32">
        <f>T40/T$40</f>
        <v>1</v>
      </c>
      <c r="W40" s="38">
        <f t="shared" si="9"/>
        <v>0.2298516266857964</v>
      </c>
      <c r="X40" s="38">
        <f t="shared" si="2"/>
        <v>0.33417002445222965</v>
      </c>
      <c r="Y40" s="38">
        <f t="shared" si="3"/>
        <v>0.21975254448209913</v>
      </c>
    </row>
    <row r="41" spans="1:25" ht="13.5" customHeight="1">
      <c r="A41" s="28">
        <v>21</v>
      </c>
      <c r="B41" s="40" t="s">
        <v>91</v>
      </c>
      <c r="C41" s="30">
        <v>739.22</v>
      </c>
      <c r="D41" s="30">
        <v>739.22</v>
      </c>
      <c r="E41" s="59">
        <v>773.55</v>
      </c>
      <c r="F41" s="31"/>
      <c r="G41" s="30">
        <f>773.55</f>
        <v>773.55</v>
      </c>
      <c r="H41" s="30">
        <v>773.55</v>
      </c>
      <c r="I41" s="32"/>
      <c r="J41" s="33">
        <f>H41/E41-1</f>
        <v>0</v>
      </c>
      <c r="K41" s="31">
        <v>891.78</v>
      </c>
      <c r="L41" s="60">
        <f>L40/L36</f>
        <v>938.8581722895512</v>
      </c>
      <c r="M41" s="32"/>
      <c r="N41" s="34">
        <f t="shared" si="1"/>
        <v>0.21370069457637042</v>
      </c>
      <c r="O41" s="61"/>
      <c r="P41" s="36">
        <f>O41/E41-1</f>
        <v>-1</v>
      </c>
      <c r="Q41" s="30"/>
      <c r="R41" s="32"/>
      <c r="S41" s="30">
        <f t="shared" si="7"/>
        <v>-1</v>
      </c>
      <c r="T41" s="62">
        <f>T40/T36</f>
        <v>865.4508463094037</v>
      </c>
      <c r="U41" s="37"/>
      <c r="V41" s="32"/>
      <c r="W41" s="63">
        <f>T41/E41-1</f>
        <v>0.11880401565432575</v>
      </c>
      <c r="X41" s="38"/>
      <c r="Y41" s="38"/>
    </row>
    <row r="42" spans="1:25" ht="12" customHeight="1" hidden="1">
      <c r="A42" s="28" t="s">
        <v>92</v>
      </c>
      <c r="B42" s="40" t="s">
        <v>93</v>
      </c>
      <c r="C42" s="30"/>
      <c r="D42" s="30"/>
      <c r="E42" s="31">
        <f>(E40-E8)/E36</f>
        <v>398.80580892942874</v>
      </c>
      <c r="F42" s="31"/>
      <c r="G42" s="30"/>
      <c r="H42" s="30"/>
      <c r="I42" s="32"/>
      <c r="J42" s="33"/>
      <c r="K42" s="31"/>
      <c r="L42" s="31"/>
      <c r="M42" s="32"/>
      <c r="N42" s="33"/>
      <c r="O42" s="61"/>
      <c r="P42" s="36"/>
      <c r="Q42" s="30"/>
      <c r="R42" s="32"/>
      <c r="S42" s="30"/>
      <c r="T42" s="37">
        <f>(T40-T8)/T36</f>
        <v>348.24329348182096</v>
      </c>
      <c r="U42" s="37"/>
      <c r="V42" s="32"/>
      <c r="W42" s="38">
        <f>T42/E42-1</f>
        <v>-0.1267848018145471</v>
      </c>
      <c r="X42" s="38">
        <f>U42/E42-1</f>
        <v>-1</v>
      </c>
      <c r="Y42" s="38" t="e">
        <f t="shared" si="3"/>
        <v>#DIV/0!</v>
      </c>
    </row>
    <row r="43" spans="1:25" ht="27" customHeight="1">
      <c r="A43" s="28"/>
      <c r="B43" s="40" t="s">
        <v>94</v>
      </c>
      <c r="C43" s="30"/>
      <c r="D43" s="30"/>
      <c r="E43" s="31"/>
      <c r="F43" s="64">
        <f>F40/F36</f>
        <v>846.1121489438308</v>
      </c>
      <c r="G43" s="30"/>
      <c r="H43" s="30"/>
      <c r="I43" s="32"/>
      <c r="J43" s="33"/>
      <c r="K43" s="31"/>
      <c r="L43" s="31"/>
      <c r="M43" s="32"/>
      <c r="N43" s="33"/>
      <c r="O43" s="61"/>
      <c r="P43" s="36"/>
      <c r="Q43" s="30"/>
      <c r="R43" s="32"/>
      <c r="S43" s="30"/>
      <c r="T43" s="37"/>
      <c r="U43" s="62">
        <f>U40/U36</f>
        <v>938.8600638716016</v>
      </c>
      <c r="V43" s="32"/>
      <c r="W43" s="38"/>
      <c r="X43" s="63">
        <f>U43/E41-1</f>
        <v>0.21370313990252954</v>
      </c>
      <c r="Y43" s="63">
        <f>U43/F43-1</f>
        <v>0.10961657392999791</v>
      </c>
    </row>
    <row r="44" spans="1:25" ht="12.75">
      <c r="A44" s="65">
        <v>22</v>
      </c>
      <c r="B44" s="66" t="s">
        <v>95</v>
      </c>
      <c r="C44" s="30"/>
      <c r="D44" s="30"/>
      <c r="E44" s="30">
        <f>E41*E36</f>
        <v>12890.4372</v>
      </c>
      <c r="F44" s="30">
        <f>F41*F36</f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7">
        <f>T41*T36</f>
        <v>15853.328602695658</v>
      </c>
      <c r="U44" s="62">
        <f>U43*U36</f>
        <v>17198.03865</v>
      </c>
      <c r="V44" s="30"/>
      <c r="W44" s="38">
        <f>T44/E44-1</f>
        <v>0.2298518938283689</v>
      </c>
      <c r="X44" s="38">
        <f>U44/E44-1</f>
        <v>0.3341703142543526</v>
      </c>
      <c r="Y44" s="38"/>
    </row>
    <row r="45" spans="1:25" ht="12.75">
      <c r="A45" s="65">
        <v>23</v>
      </c>
      <c r="B45" s="66" t="s">
        <v>96</v>
      </c>
      <c r="C45" s="30"/>
      <c r="D45" s="30"/>
      <c r="E45" s="30">
        <f>'[1]Т.8.2.'!I20</f>
        <v>8178.47222222222</v>
      </c>
      <c r="F45" s="30">
        <f>E45</f>
        <v>8178.47222222222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7">
        <f>'[1]Т.8.2.'!I20</f>
        <v>8178.47222222222</v>
      </c>
      <c r="U45" s="37">
        <f>T45</f>
        <v>8178.47222222222</v>
      </c>
      <c r="V45" s="30"/>
      <c r="W45" s="38">
        <f t="shared" si="9"/>
        <v>0</v>
      </c>
      <c r="X45" s="38">
        <f t="shared" si="2"/>
        <v>0</v>
      </c>
      <c r="Y45" s="38">
        <f t="shared" si="3"/>
        <v>0</v>
      </c>
    </row>
    <row r="46" spans="1:25" ht="25.5">
      <c r="A46" s="67"/>
      <c r="B46" s="40" t="s">
        <v>97</v>
      </c>
      <c r="C46" s="30"/>
      <c r="D46" s="30"/>
      <c r="E46" s="64">
        <f>E41*1.18</f>
        <v>912.7889999999999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68"/>
      <c r="U46" s="60">
        <f>U43</f>
        <v>938.8600638716016</v>
      </c>
      <c r="V46" s="30"/>
      <c r="W46" s="38"/>
      <c r="X46" s="38"/>
      <c r="Y46" s="63">
        <f>U43/E46-1</f>
        <v>0.028561982968245303</v>
      </c>
    </row>
    <row r="47" spans="1:2" ht="12.75">
      <c r="A47" s="67"/>
      <c r="B47" s="69"/>
    </row>
    <row r="48" spans="1:21" ht="12.75">
      <c r="A48" s="67"/>
      <c r="B48" s="69"/>
      <c r="K48" s="70"/>
      <c r="U48" s="71"/>
    </row>
    <row r="49" spans="1:21" ht="12.75">
      <c r="A49" s="67"/>
      <c r="B49" s="69"/>
      <c r="U49" s="71"/>
    </row>
    <row r="50" spans="1:2" ht="12.75">
      <c r="A50" s="67"/>
      <c r="B50" s="69"/>
    </row>
    <row r="51" ht="12.75">
      <c r="B51" s="69"/>
    </row>
    <row r="52" ht="12.75">
      <c r="B52" s="69"/>
    </row>
    <row r="53" ht="12.75">
      <c r="B53" s="69"/>
    </row>
    <row r="54" ht="12.75">
      <c r="B54" s="69"/>
    </row>
    <row r="55" ht="12.75">
      <c r="B55" s="69"/>
    </row>
    <row r="56" ht="12.75">
      <c r="B56" s="69"/>
    </row>
    <row r="57" ht="12.75">
      <c r="B57" s="69"/>
    </row>
    <row r="58" ht="12.75">
      <c r="B58" s="69"/>
    </row>
    <row r="59" ht="12.75">
      <c r="B59" s="69"/>
    </row>
    <row r="60" ht="12.75">
      <c r="B60" s="69"/>
    </row>
    <row r="61" ht="12.75">
      <c r="B61" s="69"/>
    </row>
    <row r="62" ht="12.75">
      <c r="B62" s="69"/>
    </row>
    <row r="63" ht="12.75">
      <c r="B63" s="69"/>
    </row>
    <row r="64" ht="12.75">
      <c r="B64" s="69"/>
    </row>
    <row r="65" ht="12.75">
      <c r="B65" s="69"/>
    </row>
    <row r="66" ht="12.75">
      <c r="B66" s="69"/>
    </row>
    <row r="67" ht="12.75">
      <c r="B67" s="69"/>
    </row>
    <row r="68" ht="12.75">
      <c r="B68" s="69"/>
    </row>
    <row r="69" ht="12.75">
      <c r="B69" s="69"/>
    </row>
    <row r="70" ht="12.75">
      <c r="B70" s="69"/>
    </row>
    <row r="71" ht="12.75">
      <c r="B71" s="72"/>
    </row>
    <row r="72" ht="12.75">
      <c r="B72" s="72"/>
    </row>
    <row r="73" ht="12.75">
      <c r="B73" s="72"/>
    </row>
    <row r="74" ht="12.75">
      <c r="B74" s="72"/>
    </row>
    <row r="75" ht="12.75">
      <c r="B75" s="72"/>
    </row>
    <row r="76" ht="12.75">
      <c r="B76" s="72"/>
    </row>
    <row r="77" ht="12.75">
      <c r="B77" s="72"/>
    </row>
    <row r="78" ht="12.75">
      <c r="B78" s="72"/>
    </row>
    <row r="79" ht="12.75">
      <c r="B79" s="72"/>
    </row>
    <row r="80" ht="12.75">
      <c r="B80" s="72"/>
    </row>
  </sheetData>
  <mergeCells count="28">
    <mergeCell ref="Y5:Y6"/>
    <mergeCell ref="U5:U6"/>
    <mergeCell ref="V5:V6"/>
    <mergeCell ref="W5:W6"/>
    <mergeCell ref="X5:X6"/>
    <mergeCell ref="Q5:Q6"/>
    <mergeCell ref="R5:R6"/>
    <mergeCell ref="S5:S6"/>
    <mergeCell ref="T5:T6"/>
    <mergeCell ref="Q4:Y4"/>
    <mergeCell ref="C5:D5"/>
    <mergeCell ref="E5:H5"/>
    <mergeCell ref="I5:I6"/>
    <mergeCell ref="J5:J6"/>
    <mergeCell ref="K5:K6"/>
    <mergeCell ref="L5:L6"/>
    <mergeCell ref="M5:M6"/>
    <mergeCell ref="N5:N6"/>
    <mergeCell ref="O5:O6"/>
    <mergeCell ref="A4:A6"/>
    <mergeCell ref="B4:B6"/>
    <mergeCell ref="C4:N4"/>
    <mergeCell ref="O4:P4"/>
    <mergeCell ref="P5:P6"/>
    <mergeCell ref="C1:W1"/>
    <mergeCell ref="A2:X2"/>
    <mergeCell ref="B3:J3"/>
    <mergeCell ref="X3:Y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C5" sqref="C5"/>
    </sheetView>
  </sheetViews>
  <sheetFormatPr defaultColWidth="9.33203125" defaultRowHeight="12.75"/>
  <cols>
    <col min="1" max="1" width="4.16015625" style="73" customWidth="1"/>
    <col min="2" max="2" width="42" style="73" customWidth="1"/>
    <col min="3" max="3" width="12.33203125" style="73" customWidth="1"/>
    <col min="4" max="4" width="11.5" style="73" customWidth="1"/>
    <col min="5" max="5" width="10.33203125" style="73" customWidth="1"/>
    <col min="6" max="6" width="11.33203125" style="73" customWidth="1"/>
    <col min="7" max="7" width="10.16015625" style="73" customWidth="1"/>
    <col min="8" max="8" width="9.33203125" style="73" customWidth="1"/>
    <col min="9" max="9" width="11" style="73" customWidth="1"/>
    <col min="10" max="16384" width="9.33203125" style="73" customWidth="1"/>
  </cols>
  <sheetData>
    <row r="1" spans="8:9" ht="12.75">
      <c r="H1" s="74" t="s">
        <v>98</v>
      </c>
      <c r="I1" s="74"/>
    </row>
    <row r="2" spans="1:9" ht="15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</row>
    <row r="3" spans="8:9" ht="12.75" customHeight="1" thickBot="1">
      <c r="H3" s="76" t="s">
        <v>100</v>
      </c>
      <c r="I3" s="76"/>
    </row>
    <row r="4" spans="1:10" ht="36.75" customHeight="1" thickBot="1">
      <c r="A4" s="77" t="s">
        <v>101</v>
      </c>
      <c r="B4" s="78"/>
      <c r="C4" s="79" t="s">
        <v>8</v>
      </c>
      <c r="D4" s="80"/>
      <c r="E4" s="81"/>
      <c r="F4" s="82" t="s">
        <v>102</v>
      </c>
      <c r="G4" s="83"/>
      <c r="H4" s="83"/>
      <c r="I4" s="84" t="s">
        <v>103</v>
      </c>
      <c r="J4" s="84"/>
    </row>
    <row r="5" spans="1:10" ht="39" customHeight="1" thickBot="1">
      <c r="A5" s="85"/>
      <c r="B5" s="86"/>
      <c r="C5" s="87" t="s">
        <v>104</v>
      </c>
      <c r="D5" s="87" t="s">
        <v>105</v>
      </c>
      <c r="E5" s="88" t="s">
        <v>106</v>
      </c>
      <c r="F5" s="89" t="s">
        <v>104</v>
      </c>
      <c r="G5" s="90" t="s">
        <v>107</v>
      </c>
      <c r="H5" s="91" t="s">
        <v>108</v>
      </c>
      <c r="I5" s="92" t="s">
        <v>109</v>
      </c>
      <c r="J5" s="92" t="s">
        <v>110</v>
      </c>
    </row>
    <row r="6" spans="1:10" ht="13.5" customHeight="1">
      <c r="A6" s="93" t="s">
        <v>31</v>
      </c>
      <c r="B6" s="94" t="s">
        <v>111</v>
      </c>
      <c r="C6" s="95">
        <v>16.697</v>
      </c>
      <c r="D6" s="95">
        <v>16.063</v>
      </c>
      <c r="E6" s="96">
        <f>C6-D6</f>
        <v>0.6340000000000003</v>
      </c>
      <c r="F6" s="97">
        <v>16.697</v>
      </c>
      <c r="G6" s="98">
        <v>8.744</v>
      </c>
      <c r="H6" s="99">
        <v>16.697</v>
      </c>
      <c r="I6" s="100">
        <v>18.351</v>
      </c>
      <c r="J6" s="101">
        <f>I6</f>
        <v>18.351</v>
      </c>
    </row>
    <row r="7" spans="1:10" ht="12.75" hidden="1">
      <c r="A7" s="102"/>
      <c r="B7" s="103" t="s">
        <v>112</v>
      </c>
      <c r="C7" s="104"/>
      <c r="D7" s="104"/>
      <c r="E7" s="105"/>
      <c r="F7" s="106"/>
      <c r="G7" s="107"/>
      <c r="H7" s="105"/>
      <c r="I7" s="104"/>
      <c r="J7" s="108"/>
    </row>
    <row r="8" spans="1:10" ht="10.5" customHeight="1">
      <c r="A8" s="102"/>
      <c r="B8" s="103" t="s">
        <v>113</v>
      </c>
      <c r="C8" s="104"/>
      <c r="D8" s="104"/>
      <c r="E8" s="105"/>
      <c r="F8" s="106"/>
      <c r="G8" s="107"/>
      <c r="H8" s="105"/>
      <c r="I8" s="104"/>
      <c r="J8" s="108"/>
    </row>
    <row r="9" spans="1:10" ht="12.75">
      <c r="A9" s="102"/>
      <c r="B9" s="103" t="s">
        <v>114</v>
      </c>
      <c r="C9" s="95">
        <v>16.697</v>
      </c>
      <c r="D9" s="95">
        <v>16.063</v>
      </c>
      <c r="E9" s="96">
        <f>C9-D9</f>
        <v>0.6340000000000003</v>
      </c>
      <c r="F9" s="97">
        <v>16.697</v>
      </c>
      <c r="G9" s="98">
        <v>8.744</v>
      </c>
      <c r="H9" s="99">
        <v>16.697</v>
      </c>
      <c r="I9" s="109">
        <v>18.351</v>
      </c>
      <c r="J9" s="108">
        <f>I9</f>
        <v>18.351</v>
      </c>
    </row>
    <row r="10" spans="1:10" ht="12.75">
      <c r="A10" s="102"/>
      <c r="B10" s="103" t="s">
        <v>115</v>
      </c>
      <c r="C10" s="95"/>
      <c r="D10" s="95"/>
      <c r="E10" s="96"/>
      <c r="F10" s="97"/>
      <c r="G10" s="98"/>
      <c r="H10" s="99"/>
      <c r="I10" s="109"/>
      <c r="J10" s="108"/>
    </row>
    <row r="11" spans="1:10" ht="12.75">
      <c r="A11" s="102"/>
      <c r="B11" s="103" t="s">
        <v>116</v>
      </c>
      <c r="C11" s="95"/>
      <c r="D11" s="95"/>
      <c r="E11" s="96"/>
      <c r="F11" s="97"/>
      <c r="G11" s="98"/>
      <c r="H11" s="99"/>
      <c r="I11" s="109"/>
      <c r="J11" s="108"/>
    </row>
    <row r="12" spans="1:10" ht="12.75">
      <c r="A12" s="102"/>
      <c r="B12" s="103" t="s">
        <v>117</v>
      </c>
      <c r="C12" s="95"/>
      <c r="D12" s="95"/>
      <c r="E12" s="96"/>
      <c r="F12" s="97"/>
      <c r="G12" s="98"/>
      <c r="H12" s="99"/>
      <c r="I12" s="109"/>
      <c r="J12" s="108"/>
    </row>
    <row r="13" spans="1:10" ht="0.75" customHeight="1">
      <c r="A13" s="102"/>
      <c r="B13" s="103" t="s">
        <v>118</v>
      </c>
      <c r="C13" s="95"/>
      <c r="D13" s="95"/>
      <c r="E13" s="96"/>
      <c r="F13" s="97"/>
      <c r="G13" s="98"/>
      <c r="H13" s="99"/>
      <c r="I13" s="109"/>
      <c r="J13" s="108"/>
    </row>
    <row r="14" spans="1:10" ht="25.5" customHeight="1">
      <c r="A14" s="93" t="s">
        <v>35</v>
      </c>
      <c r="B14" s="94" t="s">
        <v>119</v>
      </c>
      <c r="C14" s="95"/>
      <c r="D14" s="95"/>
      <c r="E14" s="96"/>
      <c r="F14" s="97"/>
      <c r="G14" s="98"/>
      <c r="H14" s="99"/>
      <c r="I14" s="100"/>
      <c r="J14" s="108"/>
    </row>
    <row r="15" spans="1:10" ht="0.75" customHeight="1">
      <c r="A15" s="102"/>
      <c r="B15" s="103" t="s">
        <v>112</v>
      </c>
      <c r="C15" s="104"/>
      <c r="D15" s="104"/>
      <c r="E15" s="105"/>
      <c r="F15" s="106"/>
      <c r="G15" s="107"/>
      <c r="H15" s="105"/>
      <c r="I15" s="104"/>
      <c r="J15" s="108"/>
    </row>
    <row r="16" spans="1:10" ht="9.75" customHeight="1">
      <c r="A16" s="102"/>
      <c r="B16" s="103" t="s">
        <v>113</v>
      </c>
      <c r="C16" s="104"/>
      <c r="D16" s="104"/>
      <c r="E16" s="105"/>
      <c r="F16" s="106"/>
      <c r="G16" s="107"/>
      <c r="H16" s="105"/>
      <c r="I16" s="104"/>
      <c r="J16" s="108"/>
    </row>
    <row r="17" spans="1:10" ht="14.25" customHeight="1">
      <c r="A17" s="102"/>
      <c r="B17" s="103" t="s">
        <v>114</v>
      </c>
      <c r="C17" s="95"/>
      <c r="D17" s="95"/>
      <c r="E17" s="96"/>
      <c r="F17" s="97"/>
      <c r="G17" s="98"/>
      <c r="H17" s="99"/>
      <c r="I17" s="109"/>
      <c r="J17" s="108"/>
    </row>
    <row r="18" spans="1:10" ht="15" customHeight="1">
      <c r="A18" s="102"/>
      <c r="B18" s="103" t="s">
        <v>115</v>
      </c>
      <c r="C18" s="95"/>
      <c r="D18" s="95"/>
      <c r="E18" s="96"/>
      <c r="F18" s="97"/>
      <c r="G18" s="98"/>
      <c r="H18" s="99"/>
      <c r="I18" s="109"/>
      <c r="J18" s="108"/>
    </row>
    <row r="19" spans="1:10" ht="12.75" customHeight="1">
      <c r="A19" s="102"/>
      <c r="B19" s="103" t="s">
        <v>116</v>
      </c>
      <c r="C19" s="95"/>
      <c r="D19" s="95"/>
      <c r="E19" s="96"/>
      <c r="F19" s="97"/>
      <c r="G19" s="98"/>
      <c r="H19" s="99"/>
      <c r="I19" s="109"/>
      <c r="J19" s="108"/>
    </row>
    <row r="20" spans="1:10" ht="15" customHeight="1">
      <c r="A20" s="102"/>
      <c r="B20" s="103" t="s">
        <v>117</v>
      </c>
      <c r="C20" s="95"/>
      <c r="D20" s="95"/>
      <c r="E20" s="96"/>
      <c r="F20" s="97"/>
      <c r="G20" s="98"/>
      <c r="H20" s="99"/>
      <c r="I20" s="109"/>
      <c r="J20" s="108"/>
    </row>
    <row r="21" spans="1:10" ht="13.5" customHeight="1" hidden="1">
      <c r="A21" s="102"/>
      <c r="B21" s="103" t="s">
        <v>118</v>
      </c>
      <c r="C21" s="95"/>
      <c r="D21" s="95"/>
      <c r="E21" s="96"/>
      <c r="F21" s="97"/>
      <c r="G21" s="98"/>
      <c r="H21" s="99"/>
      <c r="I21" s="109"/>
      <c r="J21" s="108"/>
    </row>
    <row r="22" spans="1:10" ht="12.75">
      <c r="A22" s="110" t="s">
        <v>37</v>
      </c>
      <c r="B22" s="94" t="s">
        <v>120</v>
      </c>
      <c r="C22" s="111"/>
      <c r="D22" s="111"/>
      <c r="E22" s="112"/>
      <c r="F22" s="113"/>
      <c r="G22" s="114"/>
      <c r="H22" s="115"/>
      <c r="I22" s="116"/>
      <c r="J22" s="108"/>
    </row>
    <row r="23" spans="1:10" ht="24">
      <c r="A23" s="93" t="s">
        <v>39</v>
      </c>
      <c r="B23" s="117" t="s">
        <v>121</v>
      </c>
      <c r="C23" s="95">
        <v>16.697</v>
      </c>
      <c r="D23" s="95">
        <v>16.063</v>
      </c>
      <c r="E23" s="96">
        <f>C23-D23</f>
        <v>0.6340000000000003</v>
      </c>
      <c r="F23" s="97">
        <v>16.697</v>
      </c>
      <c r="G23" s="98">
        <v>8.744</v>
      </c>
      <c r="H23" s="99">
        <v>16.697</v>
      </c>
      <c r="I23" s="100">
        <v>18.351</v>
      </c>
      <c r="J23" s="108">
        <f>J9</f>
        <v>18.351</v>
      </c>
    </row>
    <row r="24" spans="1:10" ht="12.75">
      <c r="A24" s="118"/>
      <c r="B24" s="119" t="s">
        <v>122</v>
      </c>
      <c r="C24" s="104"/>
      <c r="D24" s="104"/>
      <c r="E24" s="105"/>
      <c r="F24" s="106"/>
      <c r="G24" s="107"/>
      <c r="H24" s="105"/>
      <c r="I24" s="104"/>
      <c r="J24" s="108"/>
    </row>
    <row r="25" spans="1:10" ht="1.5" customHeight="1">
      <c r="A25" s="120"/>
      <c r="B25" s="121"/>
      <c r="C25" s="104"/>
      <c r="D25" s="104"/>
      <c r="E25" s="105"/>
      <c r="F25" s="106"/>
      <c r="G25" s="107"/>
      <c r="H25" s="105"/>
      <c r="I25" s="104"/>
      <c r="J25" s="108"/>
    </row>
    <row r="26" spans="1:10" ht="12.75">
      <c r="A26" s="102"/>
      <c r="B26" s="103" t="s">
        <v>114</v>
      </c>
      <c r="C26" s="95">
        <v>16.697</v>
      </c>
      <c r="D26" s="95">
        <v>16.063</v>
      </c>
      <c r="E26" s="96">
        <f>C26-D26</f>
        <v>0.6340000000000003</v>
      </c>
      <c r="F26" s="97">
        <v>16.697</v>
      </c>
      <c r="G26" s="98">
        <v>8.744</v>
      </c>
      <c r="H26" s="99">
        <v>16.697</v>
      </c>
      <c r="I26" s="109">
        <v>18.351</v>
      </c>
      <c r="J26" s="108">
        <f>J23</f>
        <v>18.351</v>
      </c>
    </row>
    <row r="27" spans="1:10" ht="12.75">
      <c r="A27" s="102"/>
      <c r="B27" s="103" t="s">
        <v>115</v>
      </c>
      <c r="C27" s="111"/>
      <c r="D27" s="111"/>
      <c r="E27" s="112"/>
      <c r="F27" s="97"/>
      <c r="G27" s="98"/>
      <c r="H27" s="99"/>
      <c r="I27" s="109"/>
      <c r="J27" s="108"/>
    </row>
    <row r="28" spans="1:10" ht="12.75">
      <c r="A28" s="102"/>
      <c r="B28" s="103" t="s">
        <v>116</v>
      </c>
      <c r="C28" s="111"/>
      <c r="D28" s="111"/>
      <c r="E28" s="112"/>
      <c r="F28" s="97"/>
      <c r="G28" s="98"/>
      <c r="H28" s="99"/>
      <c r="I28" s="109"/>
      <c r="J28" s="108"/>
    </row>
    <row r="29" spans="1:10" ht="12.75">
      <c r="A29" s="102"/>
      <c r="B29" s="103" t="s">
        <v>117</v>
      </c>
      <c r="C29" s="111"/>
      <c r="D29" s="111"/>
      <c r="E29" s="112"/>
      <c r="F29" s="97"/>
      <c r="G29" s="98"/>
      <c r="H29" s="99"/>
      <c r="I29" s="109"/>
      <c r="J29" s="108"/>
    </row>
    <row r="30" spans="1:10" ht="12.75" hidden="1">
      <c r="A30" s="102"/>
      <c r="B30" s="103" t="s">
        <v>118</v>
      </c>
      <c r="C30" s="111"/>
      <c r="D30" s="111"/>
      <c r="E30" s="112"/>
      <c r="F30" s="97"/>
      <c r="G30" s="98"/>
      <c r="H30" s="99"/>
      <c r="I30" s="109"/>
      <c r="J30" s="108"/>
    </row>
    <row r="31" spans="1:10" ht="12" customHeight="1">
      <c r="A31" s="93" t="s">
        <v>41</v>
      </c>
      <c r="B31" s="122" t="s">
        <v>123</v>
      </c>
      <c r="C31" s="111"/>
      <c r="D31" s="111"/>
      <c r="E31" s="112"/>
      <c r="F31" s="97"/>
      <c r="G31" s="98"/>
      <c r="H31" s="99"/>
      <c r="I31" s="100"/>
      <c r="J31" s="108"/>
    </row>
    <row r="32" spans="1:10" ht="12.75" customHeight="1" hidden="1">
      <c r="A32" s="102"/>
      <c r="B32" s="103" t="s">
        <v>112</v>
      </c>
      <c r="C32" s="104"/>
      <c r="D32" s="104"/>
      <c r="E32" s="105"/>
      <c r="F32" s="106"/>
      <c r="G32" s="107"/>
      <c r="H32" s="105"/>
      <c r="I32" s="104"/>
      <c r="J32" s="108"/>
    </row>
    <row r="33" spans="1:10" ht="9.75" customHeight="1">
      <c r="A33" s="102"/>
      <c r="B33" s="103" t="s">
        <v>113</v>
      </c>
      <c r="C33" s="104"/>
      <c r="D33" s="104"/>
      <c r="E33" s="105"/>
      <c r="F33" s="106"/>
      <c r="G33" s="107"/>
      <c r="H33" s="105"/>
      <c r="I33" s="104"/>
      <c r="J33" s="108"/>
    </row>
    <row r="34" spans="1:10" ht="12.75">
      <c r="A34" s="102"/>
      <c r="B34" s="103" t="s">
        <v>114</v>
      </c>
      <c r="C34" s="111"/>
      <c r="D34" s="111"/>
      <c r="E34" s="112"/>
      <c r="F34" s="97"/>
      <c r="G34" s="98"/>
      <c r="H34" s="99"/>
      <c r="I34" s="109"/>
      <c r="J34" s="108"/>
    </row>
    <row r="35" spans="1:10" ht="12.75">
      <c r="A35" s="102"/>
      <c r="B35" s="103" t="s">
        <v>115</v>
      </c>
      <c r="C35" s="111"/>
      <c r="D35" s="111"/>
      <c r="E35" s="112"/>
      <c r="F35" s="97"/>
      <c r="G35" s="98"/>
      <c r="H35" s="99"/>
      <c r="I35" s="109"/>
      <c r="J35" s="108"/>
    </row>
    <row r="36" spans="1:10" ht="12.75">
      <c r="A36" s="102"/>
      <c r="B36" s="103" t="s">
        <v>116</v>
      </c>
      <c r="C36" s="111"/>
      <c r="D36" s="111"/>
      <c r="E36" s="112"/>
      <c r="F36" s="97"/>
      <c r="G36" s="98"/>
      <c r="H36" s="99"/>
      <c r="I36" s="109"/>
      <c r="J36" s="108"/>
    </row>
    <row r="37" spans="1:10" ht="12.75">
      <c r="A37" s="102"/>
      <c r="B37" s="103" t="s">
        <v>117</v>
      </c>
      <c r="C37" s="111"/>
      <c r="D37" s="111"/>
      <c r="E37" s="112"/>
      <c r="F37" s="97"/>
      <c r="G37" s="98"/>
      <c r="H37" s="99"/>
      <c r="I37" s="109"/>
      <c r="J37" s="108"/>
    </row>
    <row r="38" spans="1:10" ht="0.75" customHeight="1" hidden="1">
      <c r="A38" s="102"/>
      <c r="B38" s="103" t="s">
        <v>118</v>
      </c>
      <c r="C38" s="111"/>
      <c r="D38" s="111"/>
      <c r="E38" s="112"/>
      <c r="F38" s="97"/>
      <c r="G38" s="98"/>
      <c r="H38" s="99"/>
      <c r="I38" s="109"/>
      <c r="J38" s="108"/>
    </row>
    <row r="39" spans="1:10" ht="12.75">
      <c r="A39" s="102"/>
      <c r="B39" s="123" t="s">
        <v>113</v>
      </c>
      <c r="C39" s="111"/>
      <c r="D39" s="111"/>
      <c r="E39" s="112"/>
      <c r="F39" s="97"/>
      <c r="G39" s="98"/>
      <c r="H39" s="99"/>
      <c r="I39" s="109"/>
      <c r="J39" s="108"/>
    </row>
    <row r="40" spans="1:10" ht="12.75">
      <c r="A40" s="102"/>
      <c r="B40" s="123" t="s">
        <v>124</v>
      </c>
      <c r="C40" s="111"/>
      <c r="D40" s="111"/>
      <c r="E40" s="112"/>
      <c r="F40" s="97"/>
      <c r="G40" s="98"/>
      <c r="H40" s="99"/>
      <c r="I40" s="109"/>
      <c r="J40" s="108"/>
    </row>
    <row r="41" spans="1:10" ht="12.75">
      <c r="A41" s="102"/>
      <c r="B41" s="123" t="s">
        <v>125</v>
      </c>
      <c r="C41" s="111"/>
      <c r="D41" s="111"/>
      <c r="E41" s="112"/>
      <c r="F41" s="97"/>
      <c r="G41" s="98"/>
      <c r="H41" s="99"/>
      <c r="I41" s="109"/>
      <c r="J41" s="108"/>
    </row>
    <row r="42" spans="1:10" ht="24">
      <c r="A42" s="93" t="s">
        <v>43</v>
      </c>
      <c r="B42" s="117" t="s">
        <v>126</v>
      </c>
      <c r="C42" s="95">
        <v>16.697</v>
      </c>
      <c r="D42" s="95">
        <v>16.063</v>
      </c>
      <c r="E42" s="96">
        <f>C42-D42</f>
        <v>0.6340000000000003</v>
      </c>
      <c r="F42" s="97">
        <v>16.697</v>
      </c>
      <c r="G42" s="98">
        <v>8.744</v>
      </c>
      <c r="H42" s="99">
        <v>16.697</v>
      </c>
      <c r="I42" s="100">
        <v>18.351</v>
      </c>
      <c r="J42" s="108">
        <f>J23</f>
        <v>18.351</v>
      </c>
    </row>
    <row r="43" spans="1:10" ht="12.75" hidden="1">
      <c r="A43" s="102"/>
      <c r="B43" s="103" t="s">
        <v>112</v>
      </c>
      <c r="C43" s="104"/>
      <c r="D43" s="104"/>
      <c r="E43" s="105"/>
      <c r="F43" s="106"/>
      <c r="G43" s="107"/>
      <c r="H43" s="105"/>
      <c r="I43" s="104"/>
      <c r="J43" s="108"/>
    </row>
    <row r="44" spans="1:10" ht="10.5" customHeight="1">
      <c r="A44" s="102"/>
      <c r="B44" s="103" t="s">
        <v>113</v>
      </c>
      <c r="C44" s="104"/>
      <c r="D44" s="104"/>
      <c r="E44" s="105"/>
      <c r="F44" s="106"/>
      <c r="G44" s="107"/>
      <c r="H44" s="105"/>
      <c r="I44" s="104"/>
      <c r="J44" s="108"/>
    </row>
    <row r="45" spans="1:10" ht="12.75">
      <c r="A45" s="93"/>
      <c r="B45" s="103" t="s">
        <v>114</v>
      </c>
      <c r="C45" s="95">
        <v>16.697</v>
      </c>
      <c r="D45" s="95">
        <v>16.063</v>
      </c>
      <c r="E45" s="96">
        <f>C45-D45</f>
        <v>0.6340000000000003</v>
      </c>
      <c r="F45" s="97">
        <v>16.697</v>
      </c>
      <c r="G45" s="98">
        <v>8.744</v>
      </c>
      <c r="H45" s="99">
        <v>16.697</v>
      </c>
      <c r="I45" s="109">
        <v>18.351</v>
      </c>
      <c r="J45" s="108">
        <f>J42</f>
        <v>18.351</v>
      </c>
    </row>
    <row r="46" spans="1:10" ht="12.75">
      <c r="A46" s="93"/>
      <c r="B46" s="103" t="s">
        <v>115</v>
      </c>
      <c r="C46" s="124"/>
      <c r="D46" s="124"/>
      <c r="E46" s="125"/>
      <c r="F46" s="97"/>
      <c r="G46" s="98"/>
      <c r="H46" s="99"/>
      <c r="I46" s="109"/>
      <c r="J46" s="108"/>
    </row>
    <row r="47" spans="1:10" ht="12.75">
      <c r="A47" s="93"/>
      <c r="B47" s="103" t="s">
        <v>116</v>
      </c>
      <c r="C47" s="124"/>
      <c r="D47" s="124"/>
      <c r="E47" s="125"/>
      <c r="F47" s="97"/>
      <c r="G47" s="98"/>
      <c r="H47" s="99"/>
      <c r="I47" s="109"/>
      <c r="J47" s="108"/>
    </row>
    <row r="48" spans="1:10" ht="12.75">
      <c r="A48" s="93"/>
      <c r="B48" s="103" t="s">
        <v>117</v>
      </c>
      <c r="C48" s="124"/>
      <c r="D48" s="124"/>
      <c r="E48" s="125"/>
      <c r="F48" s="97"/>
      <c r="G48" s="98"/>
      <c r="H48" s="99"/>
      <c r="I48" s="109"/>
      <c r="J48" s="108"/>
    </row>
    <row r="49" spans="1:10" ht="12.75" hidden="1">
      <c r="A49" s="93"/>
      <c r="B49" s="103" t="s">
        <v>118</v>
      </c>
      <c r="C49" s="124"/>
      <c r="D49" s="124"/>
      <c r="E49" s="125"/>
      <c r="F49" s="97"/>
      <c r="G49" s="98"/>
      <c r="H49" s="99"/>
      <c r="I49" s="109"/>
      <c r="J49" s="108"/>
    </row>
    <row r="50" spans="1:10" ht="12.75" customHeight="1">
      <c r="A50" s="93" t="s">
        <v>45</v>
      </c>
      <c r="B50" s="94" t="s">
        <v>127</v>
      </c>
      <c r="C50" s="95">
        <v>0.033</v>
      </c>
      <c r="D50" s="95">
        <v>0.033</v>
      </c>
      <c r="E50" s="96">
        <v>0</v>
      </c>
      <c r="F50" s="97">
        <v>0.033</v>
      </c>
      <c r="G50" s="98">
        <v>0.033</v>
      </c>
      <c r="H50" s="99">
        <v>0.033</v>
      </c>
      <c r="I50" s="100">
        <v>0.033</v>
      </c>
      <c r="J50" s="101">
        <f>I50</f>
        <v>0.033</v>
      </c>
    </row>
    <row r="51" spans="1:10" ht="0.75" customHeight="1">
      <c r="A51" s="102"/>
      <c r="B51" s="103" t="s">
        <v>112</v>
      </c>
      <c r="C51" s="104"/>
      <c r="D51" s="104"/>
      <c r="E51" s="105"/>
      <c r="F51" s="106"/>
      <c r="G51" s="107"/>
      <c r="H51" s="105"/>
      <c r="I51" s="104"/>
      <c r="J51" s="108"/>
    </row>
    <row r="52" spans="1:10" ht="11.25" customHeight="1">
      <c r="A52" s="102"/>
      <c r="B52" s="103" t="s">
        <v>113</v>
      </c>
      <c r="C52" s="104"/>
      <c r="D52" s="104"/>
      <c r="E52" s="105"/>
      <c r="F52" s="106"/>
      <c r="G52" s="107"/>
      <c r="H52" s="105"/>
      <c r="I52" s="104"/>
      <c r="J52" s="108"/>
    </row>
    <row r="53" spans="1:10" ht="12.75">
      <c r="A53" s="102"/>
      <c r="B53" s="103" t="s">
        <v>114</v>
      </c>
      <c r="C53" s="95"/>
      <c r="D53" s="95"/>
      <c r="E53" s="96"/>
      <c r="F53" s="97"/>
      <c r="G53" s="98"/>
      <c r="H53" s="99"/>
      <c r="I53" s="109"/>
      <c r="J53" s="108"/>
    </row>
    <row r="54" spans="1:10" ht="12.75">
      <c r="A54" s="102"/>
      <c r="B54" s="103" t="s">
        <v>115</v>
      </c>
      <c r="C54" s="95"/>
      <c r="D54" s="95"/>
      <c r="E54" s="96"/>
      <c r="F54" s="97"/>
      <c r="G54" s="98"/>
      <c r="H54" s="99"/>
      <c r="I54" s="109"/>
      <c r="J54" s="108"/>
    </row>
    <row r="55" spans="1:10" ht="12.75">
      <c r="A55" s="102"/>
      <c r="B55" s="103" t="s">
        <v>116</v>
      </c>
      <c r="C55" s="95"/>
      <c r="D55" s="95"/>
      <c r="E55" s="96"/>
      <c r="F55" s="97"/>
      <c r="G55" s="98"/>
      <c r="H55" s="99"/>
      <c r="I55" s="109"/>
      <c r="J55" s="108"/>
    </row>
    <row r="56" spans="1:10" ht="13.5" customHeight="1">
      <c r="A56" s="102"/>
      <c r="B56" s="103" t="s">
        <v>117</v>
      </c>
      <c r="C56" s="95"/>
      <c r="D56" s="95"/>
      <c r="E56" s="96"/>
      <c r="F56" s="97"/>
      <c r="G56" s="98"/>
      <c r="H56" s="99"/>
      <c r="I56" s="109"/>
      <c r="J56" s="108"/>
    </row>
    <row r="57" spans="1:10" ht="12.75" hidden="1">
      <c r="A57" s="102"/>
      <c r="B57" s="103" t="s">
        <v>118</v>
      </c>
      <c r="C57" s="95"/>
      <c r="D57" s="95"/>
      <c r="E57" s="96"/>
      <c r="F57" s="97"/>
      <c r="G57" s="98"/>
      <c r="H57" s="99"/>
      <c r="I57" s="109"/>
      <c r="J57" s="108"/>
    </row>
    <row r="58" spans="1:10" ht="12.75">
      <c r="A58" s="102"/>
      <c r="B58" s="126" t="s">
        <v>113</v>
      </c>
      <c r="C58" s="109"/>
      <c r="D58" s="109"/>
      <c r="E58" s="99"/>
      <c r="F58" s="97"/>
      <c r="G58" s="98"/>
      <c r="H58" s="99"/>
      <c r="I58" s="109"/>
      <c r="J58" s="108"/>
    </row>
    <row r="59" spans="1:10" ht="11.25" customHeight="1">
      <c r="A59" s="102" t="s">
        <v>128</v>
      </c>
      <c r="B59" s="123" t="s">
        <v>129</v>
      </c>
      <c r="C59" s="127"/>
      <c r="D59" s="127"/>
      <c r="E59" s="128"/>
      <c r="F59" s="97"/>
      <c r="G59" s="98"/>
      <c r="H59" s="99"/>
      <c r="I59" s="109"/>
      <c r="J59" s="108"/>
    </row>
    <row r="60" spans="1:10" ht="14.25" customHeight="1">
      <c r="A60" s="102" t="s">
        <v>130</v>
      </c>
      <c r="B60" s="123" t="s">
        <v>131</v>
      </c>
      <c r="C60" s="127"/>
      <c r="D60" s="127"/>
      <c r="E60" s="128"/>
      <c r="F60" s="97"/>
      <c r="G60" s="98"/>
      <c r="H60" s="99"/>
      <c r="I60" s="109"/>
      <c r="J60" s="108"/>
    </row>
    <row r="61" spans="1:10" ht="13.5" customHeight="1">
      <c r="A61" s="129" t="s">
        <v>47</v>
      </c>
      <c r="B61" s="130" t="s">
        <v>132</v>
      </c>
      <c r="C61" s="131"/>
      <c r="D61" s="131"/>
      <c r="E61" s="132"/>
      <c r="F61" s="133"/>
      <c r="G61" s="134"/>
      <c r="H61" s="135"/>
      <c r="I61" s="116"/>
      <c r="J61" s="108"/>
    </row>
    <row r="62" spans="1:10" ht="0.75" customHeight="1">
      <c r="A62" s="118"/>
      <c r="B62" s="119" t="s">
        <v>133</v>
      </c>
      <c r="C62" s="136"/>
      <c r="D62" s="136"/>
      <c r="E62" s="137"/>
      <c r="F62" s="138"/>
      <c r="G62" s="139"/>
      <c r="H62" s="137"/>
      <c r="I62" s="140"/>
      <c r="J62" s="108"/>
    </row>
    <row r="63" spans="1:10" ht="1.5" customHeight="1" hidden="1">
      <c r="A63" s="120"/>
      <c r="B63" s="121"/>
      <c r="C63" s="141"/>
      <c r="D63" s="141"/>
      <c r="E63" s="142"/>
      <c r="F63" s="143"/>
      <c r="G63" s="144"/>
      <c r="H63" s="142"/>
      <c r="I63" s="140"/>
      <c r="J63" s="108"/>
    </row>
    <row r="64" spans="1:10" ht="12.75">
      <c r="A64" s="145"/>
      <c r="B64" s="146" t="s">
        <v>114</v>
      </c>
      <c r="C64" s="147"/>
      <c r="D64" s="147"/>
      <c r="E64" s="148"/>
      <c r="F64" s="149"/>
      <c r="G64" s="150"/>
      <c r="H64" s="151"/>
      <c r="I64" s="109"/>
      <c r="J64" s="108"/>
    </row>
    <row r="65" spans="1:10" ht="12.75">
      <c r="A65" s="102"/>
      <c r="B65" s="103" t="s">
        <v>115</v>
      </c>
      <c r="C65" s="152"/>
      <c r="D65" s="152"/>
      <c r="E65" s="153"/>
      <c r="F65" s="97"/>
      <c r="G65" s="98"/>
      <c r="H65" s="99"/>
      <c r="I65" s="109"/>
      <c r="J65" s="108"/>
    </row>
    <row r="66" spans="1:10" ht="12.75">
      <c r="A66" s="102"/>
      <c r="B66" s="103" t="s">
        <v>116</v>
      </c>
      <c r="C66" s="152"/>
      <c r="D66" s="152"/>
      <c r="E66" s="153"/>
      <c r="F66" s="97"/>
      <c r="G66" s="98"/>
      <c r="H66" s="99"/>
      <c r="I66" s="109"/>
      <c r="J66" s="108"/>
    </row>
    <row r="67" spans="1:10" ht="12.75">
      <c r="A67" s="102"/>
      <c r="B67" s="103" t="s">
        <v>117</v>
      </c>
      <c r="C67" s="152"/>
      <c r="D67" s="152"/>
      <c r="E67" s="153"/>
      <c r="F67" s="97"/>
      <c r="G67" s="98"/>
      <c r="H67" s="99"/>
      <c r="I67" s="109"/>
      <c r="J67" s="108"/>
    </row>
    <row r="68" spans="1:10" ht="12.75" hidden="1">
      <c r="A68" s="102"/>
      <c r="B68" s="103" t="s">
        <v>118</v>
      </c>
      <c r="C68" s="152"/>
      <c r="D68" s="152"/>
      <c r="E68" s="153"/>
      <c r="F68" s="97"/>
      <c r="G68" s="98"/>
      <c r="H68" s="99"/>
      <c r="I68" s="109"/>
      <c r="J68" s="108"/>
    </row>
    <row r="69" spans="1:10" ht="24" customHeight="1">
      <c r="A69" s="93" t="s">
        <v>55</v>
      </c>
      <c r="B69" s="117" t="s">
        <v>134</v>
      </c>
      <c r="C69" s="154" t="s">
        <v>135</v>
      </c>
      <c r="D69" s="154" t="s">
        <v>136</v>
      </c>
      <c r="E69" s="155" t="s">
        <v>137</v>
      </c>
      <c r="F69" s="156">
        <v>16.664</v>
      </c>
      <c r="G69" s="98">
        <v>8.711</v>
      </c>
      <c r="H69" s="99">
        <v>16.664</v>
      </c>
      <c r="I69" s="100">
        <v>18.318</v>
      </c>
      <c r="J69" s="101">
        <f>J42-J50</f>
        <v>18.317999999999998</v>
      </c>
    </row>
    <row r="70" spans="1:10" ht="12.75" hidden="1">
      <c r="A70" s="157"/>
      <c r="B70" s="103" t="s">
        <v>138</v>
      </c>
      <c r="C70" s="109"/>
      <c r="D70" s="109"/>
      <c r="E70" s="99"/>
      <c r="F70" s="97"/>
      <c r="G70" s="98"/>
      <c r="H70" s="99"/>
      <c r="I70" s="109"/>
      <c r="J70" s="108"/>
    </row>
    <row r="71" spans="1:10" ht="11.25" customHeight="1">
      <c r="A71" s="157"/>
      <c r="B71" s="103" t="s">
        <v>113</v>
      </c>
      <c r="C71" s="109"/>
      <c r="D71" s="109"/>
      <c r="E71" s="99"/>
      <c r="F71" s="97"/>
      <c r="G71" s="98"/>
      <c r="H71" s="99"/>
      <c r="I71" s="109"/>
      <c r="J71" s="108"/>
    </row>
    <row r="72" spans="1:10" ht="12.75">
      <c r="A72" s="157"/>
      <c r="B72" s="103" t="s">
        <v>114</v>
      </c>
      <c r="C72" s="109">
        <v>16.664</v>
      </c>
      <c r="D72" s="109">
        <v>16.03</v>
      </c>
      <c r="E72" s="99">
        <v>0.753</v>
      </c>
      <c r="F72" s="97">
        <v>16.664</v>
      </c>
      <c r="G72" s="98">
        <v>8.711</v>
      </c>
      <c r="H72" s="99">
        <v>16.664</v>
      </c>
      <c r="I72" s="158">
        <v>18.318</v>
      </c>
      <c r="J72" s="101">
        <f>J69</f>
        <v>18.317999999999998</v>
      </c>
    </row>
    <row r="73" spans="1:10" ht="12.75">
      <c r="A73" s="157"/>
      <c r="B73" s="103" t="s">
        <v>115</v>
      </c>
      <c r="C73" s="109"/>
      <c r="D73" s="109"/>
      <c r="E73" s="99"/>
      <c r="F73" s="97"/>
      <c r="G73" s="98"/>
      <c r="H73" s="99"/>
      <c r="I73" s="109"/>
      <c r="J73" s="108"/>
    </row>
    <row r="74" spans="1:10" ht="12.75">
      <c r="A74" s="157"/>
      <c r="B74" s="103" t="s">
        <v>116</v>
      </c>
      <c r="C74" s="109"/>
      <c r="D74" s="109"/>
      <c r="E74" s="99"/>
      <c r="F74" s="97"/>
      <c r="G74" s="98"/>
      <c r="H74" s="99"/>
      <c r="I74" s="109"/>
      <c r="J74" s="108"/>
    </row>
    <row r="75" spans="1:10" ht="13.5" customHeight="1" thickBot="1">
      <c r="A75" s="159"/>
      <c r="B75" s="103" t="s">
        <v>117</v>
      </c>
      <c r="C75" s="160"/>
      <c r="D75" s="160"/>
      <c r="E75" s="161"/>
      <c r="F75" s="162"/>
      <c r="G75" s="163"/>
      <c r="H75" s="161"/>
      <c r="I75" s="109"/>
      <c r="J75" s="108"/>
    </row>
    <row r="76" spans="1:9" ht="12.75" hidden="1">
      <c r="A76" s="164"/>
      <c r="B76" s="165" t="s">
        <v>118</v>
      </c>
      <c r="C76" s="164"/>
      <c r="D76" s="164"/>
      <c r="E76" s="164"/>
      <c r="F76" s="164"/>
      <c r="G76" s="164"/>
      <c r="H76" s="164"/>
      <c r="I76" s="164"/>
    </row>
    <row r="77" spans="1:9" ht="5.25" customHeight="1">
      <c r="A77" s="166"/>
      <c r="B77" s="167"/>
      <c r="C77" s="166"/>
      <c r="D77" s="166"/>
      <c r="E77" s="166"/>
      <c r="F77" s="166"/>
      <c r="G77" s="166"/>
      <c r="H77" s="166"/>
      <c r="I77" s="168"/>
    </row>
    <row r="78" spans="1:9" ht="12.75">
      <c r="A78" s="166"/>
      <c r="B78" s="169"/>
      <c r="C78" s="166"/>
      <c r="D78" s="166"/>
      <c r="E78" s="166"/>
      <c r="F78" s="166"/>
      <c r="G78" s="166"/>
      <c r="H78" s="166"/>
      <c r="I78" s="166"/>
    </row>
    <row r="79" spans="1:9" ht="12.75">
      <c r="A79" s="166"/>
      <c r="B79" s="166"/>
      <c r="C79" s="166"/>
      <c r="D79" s="166"/>
      <c r="E79" s="166"/>
      <c r="F79" s="166"/>
      <c r="G79" s="166"/>
      <c r="H79" s="166"/>
      <c r="I79" s="166"/>
    </row>
    <row r="80" spans="1:9" ht="12.75">
      <c r="A80" s="166"/>
      <c r="B80" s="166"/>
      <c r="C80" s="166"/>
      <c r="D80" s="166"/>
      <c r="E80" s="166"/>
      <c r="F80" s="166"/>
      <c r="G80" s="166"/>
      <c r="H80" s="166"/>
      <c r="I80" s="166"/>
    </row>
    <row r="81" spans="1:9" ht="12.75">
      <c r="A81" s="166"/>
      <c r="B81" s="166"/>
      <c r="C81" s="166"/>
      <c r="D81" s="166"/>
      <c r="E81" s="166"/>
      <c r="F81" s="166"/>
      <c r="G81" s="166"/>
      <c r="H81" s="166"/>
      <c r="I81" s="166"/>
    </row>
    <row r="82" spans="1:9" ht="12.75">
      <c r="A82" s="166"/>
      <c r="B82" s="166"/>
      <c r="C82" s="166"/>
      <c r="D82" s="166"/>
      <c r="E82" s="166"/>
      <c r="F82" s="166"/>
      <c r="G82" s="166"/>
      <c r="H82" s="166"/>
      <c r="I82" s="166"/>
    </row>
    <row r="83" spans="1:9" ht="12.75">
      <c r="A83" s="166"/>
      <c r="B83" s="166"/>
      <c r="C83" s="166"/>
      <c r="D83" s="166"/>
      <c r="E83" s="166"/>
      <c r="F83" s="166"/>
      <c r="G83" s="166"/>
      <c r="H83" s="166"/>
      <c r="I83" s="166"/>
    </row>
  </sheetData>
  <mergeCells count="19">
    <mergeCell ref="G62:G63"/>
    <mergeCell ref="H62:H63"/>
    <mergeCell ref="I62:I63"/>
    <mergeCell ref="C62:C63"/>
    <mergeCell ref="D62:D63"/>
    <mergeCell ref="E62:E63"/>
    <mergeCell ref="F62:F63"/>
    <mergeCell ref="A24:A25"/>
    <mergeCell ref="B24:B25"/>
    <mergeCell ref="A62:A63"/>
    <mergeCell ref="B62:B63"/>
    <mergeCell ref="H1:I1"/>
    <mergeCell ref="A2:I2"/>
    <mergeCell ref="H3:I3"/>
    <mergeCell ref="A4:A5"/>
    <mergeCell ref="B4:B5"/>
    <mergeCell ref="C4:E4"/>
    <mergeCell ref="F4:H4"/>
    <mergeCell ref="I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2010-12-09T13:36:46Z</dcterms:created>
  <dcterms:modified xsi:type="dcterms:W3CDTF">2010-12-09T13:38:38Z</dcterms:modified>
  <cp:category/>
  <cp:version/>
  <cp:contentType/>
  <cp:contentStatus/>
</cp:coreProperties>
</file>