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340" windowHeight="603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<sst xmlns="http://schemas.openxmlformats.org/spreadsheetml/2006/main" count="191" uniqueCount="130">
  <si>
    <t>Таблица N Т1</t>
  </si>
  <si>
    <t>Калькуляция расходов, связанных с производством, передачей  и сбытом тепловой энергии, ОАО "Тароупаковка", на 2010 год</t>
  </si>
  <si>
    <t xml:space="preserve">№№ п.п. </t>
  </si>
  <si>
    <t xml:space="preserve">Калькуляционные статьи затрат    </t>
  </si>
  <si>
    <t>Расчет теплоснабжающей организации</t>
  </si>
  <si>
    <t>администрация</t>
  </si>
  <si>
    <t>Расчет Госслужбы</t>
  </si>
  <si>
    <t xml:space="preserve"> 2008 год</t>
  </si>
  <si>
    <t>Базовый период- 2009 год</t>
  </si>
  <si>
    <t>Уд.
вес</t>
  </si>
  <si>
    <t xml:space="preserve">Прирост
к 
тарифу 2008 г. 
</t>
  </si>
  <si>
    <t>Период
регулиро-вания - 2010 год</t>
  </si>
  <si>
    <t xml:space="preserve">Прирост
к 
тарифу 2009 г.
</t>
  </si>
  <si>
    <t>2010 г</t>
  </si>
  <si>
    <t xml:space="preserve">Темп 
роста
к 
тарифу
2009г.
</t>
  </si>
  <si>
    <t>2009 г.</t>
  </si>
  <si>
    <t>Уд.
вес,
%</t>
  </si>
  <si>
    <t xml:space="preserve">Темп 
роста 
к 
тарифу 
</t>
  </si>
  <si>
    <t>Период
регули-
рования - 2010 год</t>
  </si>
  <si>
    <t>Приростк
 тарифу
 2009 г.</t>
  </si>
  <si>
    <t>Откло-
нение</t>
  </si>
  <si>
    <t>Предус-мотре-но в тарифе</t>
  </si>
  <si>
    <t>Факт</t>
  </si>
  <si>
    <t>Факт 1 квартала</t>
  </si>
  <si>
    <t>Оценка  за год</t>
  </si>
  <si>
    <t>1.</t>
  </si>
  <si>
    <t>Топливо на технологические цели</t>
  </si>
  <si>
    <t>2.</t>
  </si>
  <si>
    <t>Вода на технологические цели</t>
  </si>
  <si>
    <t>3.</t>
  </si>
  <si>
    <t>Электрическая энергия на технологические нужды</t>
  </si>
  <si>
    <t>4.</t>
  </si>
  <si>
    <t>Покупная тепловая  энергия</t>
  </si>
  <si>
    <t>5.</t>
  </si>
  <si>
    <t>Основная оплата  труда производственных рабочих</t>
  </si>
  <si>
    <t>6.</t>
  </si>
  <si>
    <t>Дополнительная оплата труда производственных рабочих</t>
  </si>
  <si>
    <t>7.</t>
  </si>
  <si>
    <t>Отчисления на  соц.  нужды  с  оплаты производственных рабочих</t>
  </si>
  <si>
    <t>8.</t>
  </si>
  <si>
    <t>Расходы по содержанию и  эксплуатации оборудования, в том числе:</t>
  </si>
  <si>
    <t>8.1</t>
  </si>
  <si>
    <t>амортизация  производственного оборудования</t>
  </si>
  <si>
    <t>8.2</t>
  </si>
  <si>
    <t>отчисления в ремонтный фонд</t>
  </si>
  <si>
    <t>8.3</t>
  </si>
  <si>
    <t>другие  расходы   по     содержанию и эксплуатации оборудования</t>
  </si>
  <si>
    <t>9.</t>
  </si>
  <si>
    <t>Расходы по подготовке и освоению производства (пусковые работы)(ремонт и техобслуживание),в т.ч.</t>
  </si>
  <si>
    <t>9.1.</t>
  </si>
  <si>
    <t>текущий ремонт</t>
  </si>
  <si>
    <t>9.2.</t>
  </si>
  <si>
    <t>капитальный ремонт</t>
  </si>
  <si>
    <t>10.</t>
  </si>
  <si>
    <t>Цеховые расходы</t>
  </si>
  <si>
    <t>11.</t>
  </si>
  <si>
    <t>Общехозяйственные расходы,  всего том числе:</t>
  </si>
  <si>
    <t>Целевые средства на НИОКР</t>
  </si>
  <si>
    <t>11.1.</t>
  </si>
  <si>
    <t>Средства на страхование</t>
  </si>
  <si>
    <t>11.2</t>
  </si>
  <si>
    <t>Плата за предельно допустимые выбросы (сбросы) 
загрязняющих веществ</t>
  </si>
  <si>
    <t>11.3</t>
  </si>
  <si>
    <t>Отчисления в ремонтный фонд в  случае его формирования</t>
  </si>
  <si>
    <t>11.4</t>
  </si>
  <si>
    <t>Непроизводственные расходы (налоги и другие обязательные платежи и  сборы), всего, в т.ч.:</t>
  </si>
  <si>
    <t>- налог на землю и т.д.</t>
  </si>
  <si>
    <t>11.5</t>
  </si>
  <si>
    <t>Другие    затраты,       относимые на себестоимость продукции всего, в том числе:</t>
  </si>
  <si>
    <t>11.5.1</t>
  </si>
  <si>
    <t>Арендная плата</t>
  </si>
  <si>
    <t>Недополученный по независящим причинам доход</t>
  </si>
  <si>
    <t>13.</t>
  </si>
  <si>
    <t>Избыток   средств,  полученнный в предыдущем периоде регулирования</t>
  </si>
  <si>
    <t>14.</t>
  </si>
  <si>
    <t>Итого производственные расходы</t>
  </si>
  <si>
    <t>15.</t>
  </si>
  <si>
    <t>Полезный     отпуск     теплоэнергии, тыс.Гкал</t>
  </si>
  <si>
    <t>16.</t>
  </si>
  <si>
    <t>Себестоимость 1 Гкал, руб/Гкал</t>
  </si>
  <si>
    <t>17.</t>
  </si>
  <si>
    <t>Прибыль</t>
  </si>
  <si>
    <t>18.</t>
  </si>
  <si>
    <t>Рентабельность , в %</t>
  </si>
  <si>
    <t>19.</t>
  </si>
  <si>
    <t>Необходимая валовая выручка</t>
  </si>
  <si>
    <t>20.</t>
  </si>
  <si>
    <t>Средний тариф, руб./Гкал., без НДС</t>
  </si>
  <si>
    <t>21.</t>
  </si>
  <si>
    <t>НВВ расчетная</t>
  </si>
  <si>
    <t>22.</t>
  </si>
  <si>
    <t>Средняя заработная плата производственных рабочих</t>
  </si>
  <si>
    <t>Таблица № 2</t>
  </si>
  <si>
    <t>Расчет полезного отпуска тепловой энергии  теплоснабжающей организации</t>
  </si>
  <si>
    <t>тыс.Гкал</t>
  </si>
  <si>
    <t>№№ п/п</t>
  </si>
  <si>
    <t>Базовый период - 2009 год</t>
  </si>
  <si>
    <t>Период регулирования - 2010 год</t>
  </si>
  <si>
    <t xml:space="preserve">Предус-мотрено  в тарифе </t>
  </si>
  <si>
    <t>Расчет ОАО</t>
  </si>
  <si>
    <t xml:space="preserve">Факт </t>
  </si>
  <si>
    <t>Откло-нение     (гр.3-гр.4)</t>
  </si>
  <si>
    <t xml:space="preserve">Оценка за год </t>
  </si>
  <si>
    <t xml:space="preserve">Расчет ОАО </t>
  </si>
  <si>
    <t xml:space="preserve">Расчет Госслуж-бы </t>
  </si>
  <si>
    <t>Выработка теплоэнергии в котельных</t>
  </si>
  <si>
    <t xml:space="preserve">Всего, </t>
  </si>
  <si>
    <t>в том числе:</t>
  </si>
  <si>
    <t>горячая вода</t>
  </si>
  <si>
    <t>острый и редуцированный пар</t>
  </si>
  <si>
    <t>отборный пар давлением:</t>
  </si>
  <si>
    <t>1,2 до 2,5 кг/см2 и т.д.</t>
  </si>
  <si>
    <t>и т.д.</t>
  </si>
  <si>
    <t xml:space="preserve">Использовано на собственные (технологические) нужды котельной </t>
  </si>
  <si>
    <t>То  же  в % (стр.2/стр.1)</t>
  </si>
  <si>
    <t>Отпуск теплоэнергии  от котельных (стр1. - стр.2)</t>
  </si>
  <si>
    <t xml:space="preserve"> в том числе:</t>
  </si>
  <si>
    <t>Покупная теплоэнергия</t>
  </si>
  <si>
    <t>1 поставщик;</t>
  </si>
  <si>
    <t>2 поставщик и т.д.</t>
  </si>
  <si>
    <t>Отпуск теплоэнергии   в сеть (стр.4 + стр.5)</t>
  </si>
  <si>
    <t>Потери теплоэнергии в тепловых сетях</t>
  </si>
  <si>
    <t>7.1.</t>
  </si>
  <si>
    <t xml:space="preserve">- через изоляцию   </t>
  </si>
  <si>
    <t>7.2.</t>
  </si>
  <si>
    <t xml:space="preserve">- потерями теплоносителя    </t>
  </si>
  <si>
    <t>То  же  в % к отпуску в сеть (стр.7/стр.6)</t>
  </si>
  <si>
    <t>Всего, в том числе:</t>
  </si>
  <si>
    <t>Полезный   отпуск  теплоэнергии  (стр.6-стр.7)</t>
  </si>
  <si>
    <t>Всего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</si>
</sst>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0.000"/>
    <numFmt numFmtId="168" formatCode="#,##0.000"/>
    <numFmt numFmtId="169" formatCode="0.0000"/>
  </numFmts>
  <fonts count="23">
    <font>
      <sz val="10"/>
      <name val="Times New Roman"/>
      <family val="0"/>
    </font>
    <font>
      <sz val="10"/>
      <name val="Helv"/>
      <family val="0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Arial Cyr"/>
      <family val="0"/>
    </font>
    <font>
      <i/>
      <sz val="8"/>
      <name val="Arial"/>
      <family val="2"/>
    </font>
    <font>
      <sz val="8"/>
      <color indexed="17"/>
      <name val="Arial Cyr"/>
      <family val="2"/>
    </font>
    <font>
      <sz val="7.5"/>
      <name val="Arial Cyr"/>
      <family val="2"/>
    </font>
    <font>
      <sz val="8"/>
      <color indexed="12"/>
      <name val="Arial Cyr"/>
      <family val="2"/>
    </font>
    <font>
      <sz val="8"/>
      <name val="Arial Cyr"/>
      <family val="2"/>
    </font>
    <font>
      <sz val="9.5"/>
      <name val="Arial Cyr"/>
      <family val="0"/>
    </font>
    <font>
      <b/>
      <sz val="9.5"/>
      <name val="Arial Cyr"/>
      <family val="0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15" applyFont="1" applyBorder="1" applyAlignment="1">
      <alignment horizontal="right"/>
    </xf>
    <xf numFmtId="0" fontId="4" fillId="0" borderId="0" xfId="15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15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9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vertical="top" wrapText="1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9" fontId="0" fillId="0" borderId="2" xfId="0" applyNumberFormat="1" applyBorder="1" applyAlignment="1">
      <alignment/>
    </xf>
    <xf numFmtId="9" fontId="0" fillId="0" borderId="2" xfId="18" applyFill="1" applyBorder="1" applyAlignment="1">
      <alignment/>
    </xf>
    <xf numFmtId="2" fontId="0" fillId="0" borderId="2" xfId="0" applyNumberFormat="1" applyBorder="1" applyAlignment="1">
      <alignment/>
    </xf>
    <xf numFmtId="0" fontId="0" fillId="2" borderId="2" xfId="0" applyFont="1" applyFill="1" applyBorder="1" applyAlignment="1">
      <alignment horizontal="center"/>
    </xf>
    <xf numFmtId="9" fontId="0" fillId="2" borderId="2" xfId="18" applyFill="1" applyBorder="1" applyAlignment="1">
      <alignment/>
    </xf>
    <xf numFmtId="165" fontId="0" fillId="0" borderId="2" xfId="18" applyNumberFormat="1" applyBorder="1" applyAlignment="1">
      <alignment/>
    </xf>
    <xf numFmtId="49" fontId="16" fillId="0" borderId="2" xfId="0" applyNumberFormat="1" applyFont="1" applyBorder="1" applyAlignment="1">
      <alignment vertical="top" wrapText="1"/>
    </xf>
    <xf numFmtId="166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49" fontId="15" fillId="0" borderId="2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vertical="top" wrapText="1"/>
    </xf>
    <xf numFmtId="16" fontId="15" fillId="0" borderId="2" xfId="0" applyNumberFormat="1" applyFont="1" applyBorder="1" applyAlignment="1">
      <alignment horizontal="center"/>
    </xf>
    <xf numFmtId="0" fontId="0" fillId="2" borderId="2" xfId="0" applyFont="1" applyFill="1" applyBorder="1" applyAlignment="1">
      <alignment/>
    </xf>
    <xf numFmtId="49" fontId="17" fillId="0" borderId="2" xfId="0" applyNumberFormat="1" applyFont="1" applyBorder="1" applyAlignment="1">
      <alignment vertical="top" wrapText="1"/>
    </xf>
    <xf numFmtId="2" fontId="18" fillId="2" borderId="2" xfId="0" applyNumberFormat="1" applyFont="1" applyFill="1" applyBorder="1" applyAlignment="1">
      <alignment/>
    </xf>
    <xf numFmtId="167" fontId="0" fillId="0" borderId="2" xfId="0" applyNumberFormat="1" applyBorder="1" applyAlignment="1">
      <alignment/>
    </xf>
    <xf numFmtId="0" fontId="1" fillId="2" borderId="2" xfId="0" applyFill="1" applyBorder="1" applyAlignment="1">
      <alignment/>
    </xf>
    <xf numFmtId="2" fontId="19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9" fontId="0" fillId="0" borderId="2" xfId="18" applyBorder="1" applyAlignment="1">
      <alignment/>
    </xf>
    <xf numFmtId="9" fontId="0" fillId="2" borderId="2" xfId="18" applyFont="1" applyFill="1" applyBorder="1" applyAlignment="1">
      <alignment/>
    </xf>
    <xf numFmtId="2" fontId="20" fillId="2" borderId="2" xfId="0" applyNumberFormat="1" applyFont="1" applyFill="1" applyBorder="1" applyAlignment="1">
      <alignment/>
    </xf>
    <xf numFmtId="2" fontId="1" fillId="2" borderId="2" xfId="0" applyNumberFormat="1" applyFill="1" applyBorder="1" applyAlignment="1">
      <alignment/>
    </xf>
    <xf numFmtId="0" fontId="1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10" fillId="0" borderId="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Alignment="1">
      <alignment/>
    </xf>
    <xf numFmtId="0" fontId="1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Border="1" applyAlignment="1">
      <alignment horizontal="right"/>
    </xf>
    <xf numFmtId="0" fontId="1" fillId="0" borderId="11" xfId="0" applyBorder="1" applyAlignment="1">
      <alignment horizontal="center" vertical="center" wrapText="1"/>
    </xf>
    <xf numFmtId="0" fontId="1" fillId="0" borderId="12" xfId="0" applyBorder="1" applyAlignment="1">
      <alignment horizontal="center" vertical="center"/>
    </xf>
    <xf numFmtId="0" fontId="1" fillId="0" borderId="13" xfId="0" applyBorder="1" applyAlignment="1">
      <alignment horizontal="center" vertical="center" wrapText="1"/>
    </xf>
    <xf numFmtId="0" fontId="1" fillId="0" borderId="14" xfId="0" applyBorder="1" applyAlignment="1">
      <alignment horizontal="center" vertical="center" wrapText="1"/>
    </xf>
    <xf numFmtId="0" fontId="1" fillId="0" borderId="15" xfId="0" applyBorder="1" applyAlignment="1">
      <alignment horizontal="center" vertical="center" wrapText="1"/>
    </xf>
    <xf numFmtId="0" fontId="1" fillId="0" borderId="16" xfId="0" applyBorder="1" applyAlignment="1">
      <alignment horizontal="center" vertical="center" wrapText="1"/>
    </xf>
    <xf numFmtId="0" fontId="1" fillId="0" borderId="17" xfId="0" applyBorder="1" applyAlignment="1">
      <alignment horizontal="center" vertical="center" wrapText="1"/>
    </xf>
    <xf numFmtId="0" fontId="1" fillId="0" borderId="2" xfId="0" applyBorder="1" applyAlignment="1">
      <alignment horizontal="center" vertical="center" wrapText="1"/>
    </xf>
    <xf numFmtId="0" fontId="1" fillId="0" borderId="18" xfId="0" applyBorder="1" applyAlignment="1">
      <alignment horizontal="center" vertical="center" wrapText="1"/>
    </xf>
    <xf numFmtId="0" fontId="1" fillId="0" borderId="19" xfId="0" applyBorder="1" applyAlignment="1">
      <alignment horizontal="center" vertical="center"/>
    </xf>
    <xf numFmtId="0" fontId="1" fillId="0" borderId="6" xfId="0" applyBorder="1" applyAlignment="1">
      <alignment horizontal="center" vertical="center" wrapText="1"/>
    </xf>
    <xf numFmtId="0" fontId="1" fillId="0" borderId="0" xfId="0" applyBorder="1" applyAlignment="1">
      <alignment horizontal="center" vertical="center" wrapText="1"/>
    </xf>
    <xf numFmtId="0" fontId="1" fillId="0" borderId="20" xfId="0" applyBorder="1" applyAlignment="1">
      <alignment horizontal="center" vertical="center" wrapText="1"/>
    </xf>
    <xf numFmtId="0" fontId="1" fillId="0" borderId="21" xfId="0" applyBorder="1" applyAlignment="1">
      <alignment horizontal="center" vertical="center"/>
    </xf>
    <xf numFmtId="0" fontId="1" fillId="0" borderId="21" xfId="0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" fillId="0" borderId="23" xfId="0" applyBorder="1" applyAlignment="1">
      <alignment horizontal="center" vertical="center" wrapText="1"/>
    </xf>
    <xf numFmtId="0" fontId="1" fillId="0" borderId="24" xfId="0" applyBorder="1" applyAlignment="1">
      <alignment horizontal="center" vertical="center" wrapText="1"/>
    </xf>
    <xf numFmtId="0" fontId="1" fillId="0" borderId="2" xfId="0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" fillId="0" borderId="2" xfId="0" applyFill="1" applyBorder="1" applyAlignment="1">
      <alignment horizontal="center"/>
    </xf>
    <xf numFmtId="0" fontId="1" fillId="0" borderId="0" xfId="0" applyBorder="1" applyAlignment="1">
      <alignment/>
    </xf>
    <xf numFmtId="0" fontId="20" fillId="0" borderId="28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left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29" xfId="0" applyNumberFormat="1" applyFont="1" applyBorder="1" applyAlignment="1">
      <alignment horizontal="center" vertical="center"/>
    </xf>
    <xf numFmtId="168" fontId="4" fillId="0" borderId="5" xfId="0" applyNumberFormat="1" applyFont="1" applyBorder="1" applyAlignment="1">
      <alignment horizontal="center" vertical="center"/>
    </xf>
    <xf numFmtId="168" fontId="4" fillId="0" borderId="3" xfId="0" applyNumberFormat="1" applyFont="1" applyBorder="1" applyAlignment="1">
      <alignment horizontal="center" vertical="center"/>
    </xf>
    <xf numFmtId="168" fontId="4" fillId="0" borderId="2" xfId="0" applyNumberFormat="1" applyFont="1" applyBorder="1" applyAlignment="1">
      <alignment horizontal="center" vertical="center"/>
    </xf>
    <xf numFmtId="168" fontId="1" fillId="0" borderId="2" xfId="0" applyNumberFormat="1" applyBorder="1" applyAlignment="1">
      <alignment/>
    </xf>
    <xf numFmtId="0" fontId="1" fillId="0" borderId="28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center" wrapText="1"/>
    </xf>
    <xf numFmtId="168" fontId="4" fillId="0" borderId="29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1" fillId="0" borderId="2" xfId="0" applyBorder="1" applyAlignment="1">
      <alignment/>
    </xf>
    <xf numFmtId="0" fontId="20" fillId="0" borderId="28" xfId="0" applyFont="1" applyBorder="1" applyAlignment="1">
      <alignment horizontal="center" vertical="top" wrapText="1"/>
    </xf>
    <xf numFmtId="165" fontId="4" fillId="0" borderId="29" xfId="18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left" vertical="center" wrapText="1"/>
    </xf>
    <xf numFmtId="0" fontId="1" fillId="0" borderId="30" xfId="0" applyBorder="1" applyAlignment="1">
      <alignment horizontal="center" vertical="top" wrapText="1"/>
    </xf>
    <xf numFmtId="0" fontId="10" fillId="0" borderId="7" xfId="0" applyFont="1" applyBorder="1" applyAlignment="1">
      <alignment horizontal="left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8" fontId="4" fillId="0" borderId="31" xfId="0" applyNumberFormat="1" applyFont="1" applyBorder="1" applyAlignment="1">
      <alignment horizontal="center" vertical="center" wrapText="1"/>
    </xf>
    <xf numFmtId="168" fontId="4" fillId="0" borderId="32" xfId="0" applyNumberFormat="1" applyFont="1" applyBorder="1" applyAlignment="1">
      <alignment horizontal="center" vertical="center" wrapText="1"/>
    </xf>
    <xf numFmtId="168" fontId="4" fillId="0" borderId="8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0" fontId="1" fillId="0" borderId="25" xfId="0" applyBorder="1" applyAlignment="1">
      <alignment horizontal="center" vertical="top" wrapText="1"/>
    </xf>
    <xf numFmtId="0" fontId="10" fillId="0" borderId="9" xfId="0" applyFont="1" applyBorder="1" applyAlignment="1">
      <alignment horizontal="left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168" fontId="4" fillId="0" borderId="26" xfId="0" applyNumberFormat="1" applyFont="1" applyBorder="1" applyAlignment="1">
      <alignment horizontal="center" vertical="center" wrapText="1"/>
    </xf>
    <xf numFmtId="168" fontId="4" fillId="0" borderId="27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20" fillId="0" borderId="30" xfId="0" applyFont="1" applyBorder="1" applyAlignment="1">
      <alignment horizontal="center" vertical="top" wrapText="1"/>
    </xf>
    <xf numFmtId="49" fontId="22" fillId="0" borderId="7" xfId="0" applyNumberFormat="1" applyFont="1" applyBorder="1" applyAlignment="1">
      <alignment horizontal="left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9" fontId="4" fillId="0" borderId="7" xfId="18" applyNumberFormat="1" applyFont="1" applyBorder="1" applyAlignment="1">
      <alignment horizontal="center" vertical="center" wrapText="1"/>
    </xf>
    <xf numFmtId="168" fontId="4" fillId="0" borderId="31" xfId="0" applyNumberFormat="1" applyFont="1" applyBorder="1" applyAlignment="1">
      <alignment horizontal="center" vertical="center" wrapText="1"/>
    </xf>
    <xf numFmtId="9" fontId="4" fillId="0" borderId="32" xfId="18" applyNumberFormat="1" applyFont="1" applyBorder="1" applyAlignment="1">
      <alignment horizontal="center" vertical="center"/>
    </xf>
    <xf numFmtId="9" fontId="4" fillId="0" borderId="8" xfId="18" applyFont="1" applyBorder="1" applyAlignment="1">
      <alignment horizontal="center" vertical="center"/>
    </xf>
    <xf numFmtId="9" fontId="4" fillId="0" borderId="31" xfId="18" applyFont="1" applyBorder="1" applyAlignment="1">
      <alignment horizontal="center" vertical="center"/>
    </xf>
    <xf numFmtId="9" fontId="4" fillId="0" borderId="2" xfId="18" applyFont="1" applyBorder="1" applyAlignment="1">
      <alignment horizontal="center" vertical="center"/>
    </xf>
    <xf numFmtId="0" fontId="1" fillId="0" borderId="25" xfId="0" applyBorder="1" applyAlignment="1">
      <alignment horizontal="center" vertical="top" wrapText="1"/>
    </xf>
    <xf numFmtId="0" fontId="10" fillId="0" borderId="9" xfId="0" applyFont="1" applyBorder="1" applyAlignment="1">
      <alignment horizontal="left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168" fontId="4" fillId="0" borderId="26" xfId="0" applyNumberFormat="1" applyFont="1" applyBorder="1" applyAlignment="1">
      <alignment horizontal="center" vertical="center" wrapText="1"/>
    </xf>
    <xf numFmtId="168" fontId="4" fillId="0" borderId="27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1" fillId="0" borderId="28" xfId="0" applyBorder="1" applyAlignment="1">
      <alignment/>
    </xf>
    <xf numFmtId="0" fontId="1" fillId="0" borderId="33" xfId="0" applyBorder="1" applyAlignment="1">
      <alignment/>
    </xf>
    <xf numFmtId="168" fontId="4" fillId="0" borderId="21" xfId="0" applyNumberFormat="1" applyFont="1" applyBorder="1" applyAlignment="1">
      <alignment horizontal="center" vertical="center"/>
    </xf>
    <xf numFmtId="168" fontId="4" fillId="0" borderId="22" xfId="0" applyNumberFormat="1" applyFont="1" applyBorder="1" applyAlignment="1">
      <alignment horizontal="center" vertical="center"/>
    </xf>
    <xf numFmtId="168" fontId="4" fillId="0" borderId="34" xfId="0" applyNumberFormat="1" applyFont="1" applyBorder="1" applyAlignment="1">
      <alignment horizontal="center" vertical="center"/>
    </xf>
    <xf numFmtId="168" fontId="4" fillId="0" borderId="35" xfId="0" applyNumberFormat="1" applyFont="1" applyBorder="1" applyAlignment="1">
      <alignment horizontal="center" vertical="center"/>
    </xf>
    <xf numFmtId="0" fontId="1" fillId="0" borderId="19" xfId="0" applyBorder="1" applyAlignment="1">
      <alignment/>
    </xf>
    <xf numFmtId="0" fontId="1" fillId="0" borderId="19" xfId="0" applyBorder="1" applyAlignment="1">
      <alignment wrapText="1"/>
    </xf>
    <xf numFmtId="0" fontId="1" fillId="0" borderId="0" xfId="0" applyBorder="1" applyAlignment="1">
      <alignment wrapText="1"/>
    </xf>
    <xf numFmtId="0" fontId="20" fillId="0" borderId="0" xfId="0" applyFont="1" applyBorder="1" applyAlignment="1">
      <alignment/>
    </xf>
    <xf numFmtId="49" fontId="1" fillId="0" borderId="0" xfId="0" applyNumberFormat="1" applyBorder="1" applyAlignment="1">
      <alignment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11.CAP.000\&#1056;&#1072;&#1073;&#1086;&#1095;&#1080;&#1081;%20&#1089;&#1090;&#1086;&#1083;\&#1057;%20&#1092;&#1083;&#1077;&#1096;&#1082;&#1080;%201.12.2011\1%20&#1063;&#1077;&#1073;&#1086;&#1082;&#1089;&#1072;&#1088;&#1099;%2010\&#1054;&#1040;&#1054;%20&#1058;&#1072;&#1088;&#1086;&#1091;&#1087;&#1072;&#1082;&#1086;&#1074;&#1082;&#1072;\&#1056;&#1072;&#1089;&#1095;&#1077;&#1090;%20&#1043;&#1086;&#1089;&#1089;&#1083;&#1091;&#1078;&#1073;&#1099;%20-&#1054;&#1040;&#1054;%20&#1058;&#1072;&#1088;&#1086;&#1087;&#1072;&#1082;&#1086;&#1074;&#1082;&#1072;%20-&#1056;&#1072;&#1089;&#1095;&#1077;&#1090;&#1085;&#1099;&#1077;%20&#1090;&#1072;&#1073;&#1083;&#1080;&#1094;&#1099;%20-&#1064;&#1072;&#1073;&#1083;&#1086;&#1085;%20&#1085;&#1072;%202010%2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Т2"/>
      <sheetName val="ФСТ1"/>
      <sheetName val="Кальк."/>
      <sheetName val="Т 2"/>
      <sheetName val="Т2.1"/>
      <sheetName val="Т3"/>
      <sheetName val="Топливо"/>
      <sheetName val="Т4"/>
      <sheetName val="Табл.5"/>
      <sheetName val="вода"/>
      <sheetName val="Т6"/>
      <sheetName val="э.энергия (2)"/>
      <sheetName val="э.энергия"/>
      <sheetName val="Т7"/>
      <sheetName val="Т8"/>
      <sheetName val="Т8.1"/>
      <sheetName val="Т.8.2."/>
      <sheetName val="Т9"/>
      <sheetName val="Т9(1)"/>
      <sheetName val="Т9.2."/>
      <sheetName val="Т.10.2009"/>
      <sheetName val="Т.10"/>
      <sheetName val="Т10.1."/>
      <sheetName val="Т10. 2."/>
      <sheetName val="Т11"/>
      <sheetName val="Т11.1"/>
      <sheetName val="Т.12"/>
      <sheetName val="Т13"/>
      <sheetName val="Т14"/>
      <sheetName val="Приложение к Т12 и Т13"/>
      <sheetName val="котлы"/>
    </sheetNames>
    <sheetDataSet>
      <sheetData sheetId="3">
        <row r="8">
          <cell r="G8">
            <v>4.132</v>
          </cell>
          <cell r="H8">
            <v>11.108</v>
          </cell>
        </row>
        <row r="71">
          <cell r="D71">
            <v>9.991</v>
          </cell>
          <cell r="H71">
            <v>9.665</v>
          </cell>
          <cell r="I71">
            <v>9.665</v>
          </cell>
          <cell r="J71">
            <v>9.665</v>
          </cell>
        </row>
      </sheetData>
      <sheetData sheetId="5">
        <row r="27">
          <cell r="M27">
            <v>3438.468</v>
          </cell>
        </row>
        <row r="49">
          <cell r="M49">
            <v>1300.292</v>
          </cell>
        </row>
        <row r="75">
          <cell r="M75">
            <v>3951.071</v>
          </cell>
        </row>
        <row r="97">
          <cell r="M97">
            <v>4740.885</v>
          </cell>
        </row>
        <row r="121">
          <cell r="M121">
            <v>4284.724352</v>
          </cell>
        </row>
      </sheetData>
      <sheetData sheetId="8">
        <row r="29">
          <cell r="E29">
            <v>83.33</v>
          </cell>
          <cell r="G29">
            <v>111.04</v>
          </cell>
        </row>
      </sheetData>
      <sheetData sheetId="9">
        <row r="9">
          <cell r="G9">
            <v>8652.6</v>
          </cell>
        </row>
        <row r="10">
          <cell r="G10">
            <v>9963.6</v>
          </cell>
        </row>
        <row r="11">
          <cell r="G11">
            <v>8914.8</v>
          </cell>
        </row>
        <row r="21">
          <cell r="J21">
            <v>135435.3</v>
          </cell>
        </row>
        <row r="42">
          <cell r="H42">
            <v>97.72</v>
          </cell>
        </row>
      </sheetData>
      <sheetData sheetId="10">
        <row r="11">
          <cell r="J11">
            <v>400.9</v>
          </cell>
        </row>
        <row r="25">
          <cell r="J25">
            <v>496.01</v>
          </cell>
        </row>
        <row r="32">
          <cell r="J32">
            <v>714.59</v>
          </cell>
        </row>
      </sheetData>
      <sheetData sheetId="12">
        <row r="8">
          <cell r="G8">
            <v>65571.42</v>
          </cell>
        </row>
        <row r="9">
          <cell r="G9">
            <v>63505.83</v>
          </cell>
        </row>
        <row r="10">
          <cell r="G10">
            <v>66785.64</v>
          </cell>
        </row>
        <row r="29">
          <cell r="J29">
            <v>700.58</v>
          </cell>
        </row>
      </sheetData>
      <sheetData sheetId="16">
        <row r="20">
          <cell r="E20">
            <v>6726.6</v>
          </cell>
          <cell r="H20">
            <v>9697.6</v>
          </cell>
          <cell r="I20">
            <v>7399.25</v>
          </cell>
        </row>
      </sheetData>
      <sheetData sheetId="20">
        <row r="18">
          <cell r="I18">
            <v>71.05</v>
          </cell>
        </row>
      </sheetData>
      <sheetData sheetId="26">
        <row r="10">
          <cell r="H10">
            <v>203.7</v>
          </cell>
        </row>
      </sheetData>
      <sheetData sheetId="27">
        <row r="8">
          <cell r="H8">
            <v>231.21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E28">
      <selection activeCell="J39" sqref="J39"/>
    </sheetView>
  </sheetViews>
  <sheetFormatPr defaultColWidth="9.33203125" defaultRowHeight="12.75"/>
  <cols>
    <col min="1" max="1" width="5.33203125" style="0" customWidth="1"/>
    <col min="2" max="2" width="50.16015625" style="0" customWidth="1"/>
    <col min="3" max="4" width="7.83203125" style="0" customWidth="1"/>
    <col min="5" max="5" width="8.16015625" style="0" customWidth="1"/>
    <col min="6" max="6" width="9.16015625" style="0" customWidth="1"/>
    <col min="7" max="7" width="9.66015625" style="0" customWidth="1"/>
    <col min="8" max="8" width="7" style="0" customWidth="1"/>
    <col min="9" max="9" width="9.16015625" style="0" customWidth="1"/>
    <col min="10" max="10" width="11.16015625" style="0" bestFit="1" customWidth="1"/>
    <col min="11" max="11" width="7.33203125" style="0" customWidth="1"/>
    <col min="12" max="12" width="9" style="0" customWidth="1"/>
    <col min="13" max="13" width="10.66015625" style="0" hidden="1" customWidth="1"/>
    <col min="14" max="14" width="6.66015625" style="0" hidden="1" customWidth="1"/>
    <col min="15" max="15" width="0.328125" style="0" hidden="1" customWidth="1"/>
    <col min="16" max="16" width="5.5" style="0" hidden="1" customWidth="1"/>
    <col min="17" max="17" width="7.66015625" style="0" hidden="1" customWidth="1"/>
    <col min="19" max="19" width="6.5" style="0" customWidth="1"/>
    <col min="20" max="20" width="8.83203125" style="0" customWidth="1"/>
    <col min="21" max="21" width="9" style="0" customWidth="1"/>
    <col min="22" max="22" width="11.33203125" style="0" customWidth="1"/>
  </cols>
  <sheetData>
    <row r="1" spans="3:21" ht="12" customHeight="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" customHeight="1">
      <c r="A3" s="3"/>
      <c r="B3" s="4"/>
      <c r="C3" s="4"/>
      <c r="D3" s="4"/>
      <c r="E3" s="4"/>
      <c r="F3" s="4"/>
      <c r="G3" s="4"/>
      <c r="H3" s="4"/>
      <c r="I3" s="4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5"/>
    </row>
    <row r="4" spans="1:12" ht="5.25" customHeight="1">
      <c r="A4" s="3"/>
      <c r="B4" s="7"/>
      <c r="C4" s="7"/>
      <c r="D4" s="7"/>
      <c r="E4" s="7"/>
      <c r="F4" s="7"/>
      <c r="G4" s="7"/>
      <c r="H4" s="7"/>
      <c r="I4" s="7"/>
      <c r="J4" s="8"/>
      <c r="K4" s="8"/>
      <c r="L4" s="8"/>
    </row>
    <row r="5" spans="1:22" ht="12.75" customHeight="1">
      <c r="A5" s="9" t="s">
        <v>2</v>
      </c>
      <c r="B5" s="10" t="s">
        <v>3</v>
      </c>
      <c r="C5" s="11" t="s">
        <v>4</v>
      </c>
      <c r="D5" s="12"/>
      <c r="E5" s="12"/>
      <c r="F5" s="12"/>
      <c r="G5" s="12"/>
      <c r="H5" s="12"/>
      <c r="I5" s="12"/>
      <c r="J5" s="12"/>
      <c r="K5" s="12"/>
      <c r="L5" s="13"/>
      <c r="M5" s="14" t="s">
        <v>5</v>
      </c>
      <c r="N5" s="15"/>
      <c r="O5" s="16" t="s">
        <v>6</v>
      </c>
      <c r="P5" s="17"/>
      <c r="Q5" s="17"/>
      <c r="R5" s="17"/>
      <c r="S5" s="17"/>
      <c r="T5" s="17"/>
      <c r="U5" s="18"/>
      <c r="V5" s="19"/>
    </row>
    <row r="6" spans="1:21" ht="13.5" customHeight="1">
      <c r="A6" s="9"/>
      <c r="B6" s="10"/>
      <c r="C6" s="20" t="s">
        <v>7</v>
      </c>
      <c r="D6" s="20"/>
      <c r="E6" s="21" t="s">
        <v>8</v>
      </c>
      <c r="F6" s="22"/>
      <c r="G6" s="22"/>
      <c r="H6" s="23" t="s">
        <v>9</v>
      </c>
      <c r="I6" s="23" t="s">
        <v>10</v>
      </c>
      <c r="J6" s="23" t="s">
        <v>11</v>
      </c>
      <c r="K6" s="23" t="s">
        <v>9</v>
      </c>
      <c r="L6" s="23" t="s">
        <v>12</v>
      </c>
      <c r="M6" s="24" t="s">
        <v>13</v>
      </c>
      <c r="N6" s="25" t="s">
        <v>14</v>
      </c>
      <c r="O6" s="26" t="s">
        <v>15</v>
      </c>
      <c r="P6" s="27" t="s">
        <v>16</v>
      </c>
      <c r="Q6" s="23" t="s">
        <v>17</v>
      </c>
      <c r="R6" s="28" t="s">
        <v>18</v>
      </c>
      <c r="S6" s="27" t="s">
        <v>16</v>
      </c>
      <c r="T6" s="29" t="s">
        <v>19</v>
      </c>
      <c r="U6" s="29" t="s">
        <v>20</v>
      </c>
    </row>
    <row r="7" spans="1:21" ht="48" customHeight="1">
      <c r="A7" s="9"/>
      <c r="B7" s="10"/>
      <c r="C7" s="30" t="s">
        <v>21</v>
      </c>
      <c r="D7" s="30" t="s">
        <v>22</v>
      </c>
      <c r="E7" s="30" t="s">
        <v>21</v>
      </c>
      <c r="F7" s="30" t="s">
        <v>23</v>
      </c>
      <c r="G7" s="30" t="s">
        <v>24</v>
      </c>
      <c r="H7" s="31"/>
      <c r="I7" s="31"/>
      <c r="J7" s="31"/>
      <c r="K7" s="31"/>
      <c r="L7" s="31"/>
      <c r="M7" s="24"/>
      <c r="N7" s="32"/>
      <c r="O7" s="26"/>
      <c r="P7" s="27"/>
      <c r="Q7" s="31"/>
      <c r="R7" s="28"/>
      <c r="S7" s="27"/>
      <c r="T7" s="29"/>
      <c r="U7" s="29"/>
    </row>
    <row r="8" spans="1:21" ht="12.75">
      <c r="A8" s="33" t="s">
        <v>25</v>
      </c>
      <c r="B8" s="34" t="s">
        <v>26</v>
      </c>
      <c r="C8" s="35">
        <v>2677.84</v>
      </c>
      <c r="D8" s="35">
        <f>'[1]Т3'!M27</f>
        <v>3438.468</v>
      </c>
      <c r="E8" s="36">
        <v>3387</v>
      </c>
      <c r="F8" s="35">
        <f>'[1]Т3'!M49</f>
        <v>1300.292</v>
      </c>
      <c r="G8" s="35">
        <f>'[1]Т3'!M75</f>
        <v>3951.071</v>
      </c>
      <c r="H8" s="37">
        <f>G8/G$39</f>
        <v>0.6723827132949262</v>
      </c>
      <c r="I8" s="38">
        <f>G8/E8-1</f>
        <v>0.16654000590493068</v>
      </c>
      <c r="J8" s="39">
        <f>'[1]Т3'!M97</f>
        <v>4740.885</v>
      </c>
      <c r="K8" s="37">
        <f>J8/J$39</f>
        <v>0.5862468516707686</v>
      </c>
      <c r="L8" s="38">
        <f>J8/E8-1</f>
        <v>0.39972984942426937</v>
      </c>
      <c r="M8" s="40"/>
      <c r="N8" s="41">
        <f aca="true" t="shared" si="0" ref="N8:N37">M8/E8-1</f>
        <v>-1</v>
      </c>
      <c r="O8" s="35"/>
      <c r="P8" s="37" t="e">
        <f>O8/O$39</f>
        <v>#DIV/0!</v>
      </c>
      <c r="Q8" s="35">
        <f>O8/E8-1</f>
        <v>-1</v>
      </c>
      <c r="R8" s="39">
        <f>'[1]Т3'!M121</f>
        <v>4284.724352</v>
      </c>
      <c r="S8" s="37">
        <f>R8/R$39</f>
        <v>0.6190110834934917</v>
      </c>
      <c r="T8" s="42">
        <f>R8/E8-1</f>
        <v>0.2650500005904932</v>
      </c>
      <c r="U8" s="39">
        <f>R8-J8</f>
        <v>-456.16064800000004</v>
      </c>
    </row>
    <row r="9" spans="1:21" ht="12.75">
      <c r="A9" s="33" t="s">
        <v>27</v>
      </c>
      <c r="B9" s="34" t="s">
        <v>28</v>
      </c>
      <c r="C9" s="35">
        <v>57.4</v>
      </c>
      <c r="D9" s="39">
        <f>'[1]Табл.5'!E29</f>
        <v>83.33</v>
      </c>
      <c r="E9" s="35">
        <v>86.02</v>
      </c>
      <c r="F9" s="39">
        <f>('[1]вода'!G9+'[1]вода'!G10+'[1]вода'!G11)/1000</f>
        <v>27.531</v>
      </c>
      <c r="G9" s="39">
        <f>'[1]Табл.5'!G29</f>
        <v>111.04</v>
      </c>
      <c r="H9" s="37">
        <f aca="true" t="shared" si="1" ref="H9:H33">G9/G$39</f>
        <v>0.01889649071967287</v>
      </c>
      <c r="I9" s="38">
        <f>G9/E9-1</f>
        <v>0.2908625900953268</v>
      </c>
      <c r="J9" s="39">
        <f>'[1]вода'!J21/1000</f>
        <v>135.43529999999998</v>
      </c>
      <c r="K9" s="37">
        <f>J9/J$39</f>
        <v>0.016747615314458383</v>
      </c>
      <c r="L9" s="38">
        <f>J9/E9-1</f>
        <v>0.5744629156010228</v>
      </c>
      <c r="M9" s="40"/>
      <c r="N9" s="41">
        <f t="shared" si="0"/>
        <v>-1</v>
      </c>
      <c r="O9" s="35"/>
      <c r="P9" s="37" t="e">
        <f>O9/O$39</f>
        <v>#DIV/0!</v>
      </c>
      <c r="Q9" s="35">
        <f aca="true" t="shared" si="2" ref="Q9:Q40">O9/E9-1</f>
        <v>-1</v>
      </c>
      <c r="R9" s="39">
        <f>'[1]вода'!H42</f>
        <v>97.72</v>
      </c>
      <c r="S9" s="37">
        <f>R9/R$39</f>
        <v>0.01411753898491718</v>
      </c>
      <c r="T9" s="42">
        <f>R9/E9-1</f>
        <v>0.13601488026040465</v>
      </c>
      <c r="U9" s="39">
        <f>R9-J9</f>
        <v>-37.715299999999985</v>
      </c>
    </row>
    <row r="10" spans="1:21" ht="14.25" customHeight="1">
      <c r="A10" s="33" t="s">
        <v>29</v>
      </c>
      <c r="B10" s="34" t="s">
        <v>30</v>
      </c>
      <c r="C10" s="35">
        <v>405.6</v>
      </c>
      <c r="D10" s="39">
        <f>'[1]Т6'!J11</f>
        <v>400.9</v>
      </c>
      <c r="E10" s="35">
        <v>604.24</v>
      </c>
      <c r="F10" s="39">
        <f>('[1]э.энергия'!G8+'[1]э.энергия'!G9+'[1]э.энергия'!G10)/1000</f>
        <v>195.86289000000002</v>
      </c>
      <c r="G10" s="39">
        <f>'[1]Т6'!J25</f>
        <v>496.01</v>
      </c>
      <c r="H10" s="37">
        <f t="shared" si="1"/>
        <v>0.08440965743754449</v>
      </c>
      <c r="I10" s="38">
        <f>G10/E10-1</f>
        <v>-0.1791175691778102</v>
      </c>
      <c r="J10" s="35">
        <f>'[1]Т6'!J32</f>
        <v>714.59</v>
      </c>
      <c r="K10" s="37">
        <f aca="true" t="shared" si="3" ref="K10:K34">J10/J$39</f>
        <v>0.08836454327312612</v>
      </c>
      <c r="L10" s="38">
        <f>J10/E10-1</f>
        <v>0.18262610883092822</v>
      </c>
      <c r="M10" s="40"/>
      <c r="N10" s="41">
        <f t="shared" si="0"/>
        <v>-1</v>
      </c>
      <c r="O10" s="35"/>
      <c r="P10" s="37" t="e">
        <f>O10/O$39</f>
        <v>#DIV/0!</v>
      </c>
      <c r="Q10" s="35">
        <f t="shared" si="2"/>
        <v>-1</v>
      </c>
      <c r="R10" s="39">
        <f>'[1]э.энергия'!J29</f>
        <v>700.58</v>
      </c>
      <c r="S10" s="37">
        <f>R10/R$39</f>
        <v>0.10121229494528529</v>
      </c>
      <c r="T10" s="42">
        <f>R10/E10-1</f>
        <v>0.15943995763272878</v>
      </c>
      <c r="U10" s="39">
        <f>R10-J10</f>
        <v>-14.009999999999991</v>
      </c>
    </row>
    <row r="11" spans="1:21" ht="12.75">
      <c r="A11" s="33" t="s">
        <v>31</v>
      </c>
      <c r="B11" s="43" t="s">
        <v>32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7"/>
      <c r="I11" s="38"/>
      <c r="J11" s="35"/>
      <c r="K11" s="37"/>
      <c r="L11" s="38"/>
      <c r="M11" s="40"/>
      <c r="N11" s="41" t="e">
        <f t="shared" si="0"/>
        <v>#DIV/0!</v>
      </c>
      <c r="O11" s="35"/>
      <c r="P11" s="37" t="e">
        <f aca="true" t="shared" si="4" ref="P11:P34">O11/O$39</f>
        <v>#DIV/0!</v>
      </c>
      <c r="Q11" s="35" t="e">
        <f t="shared" si="2"/>
        <v>#DIV/0!</v>
      </c>
      <c r="R11" s="35"/>
      <c r="S11" s="37">
        <f aca="true" t="shared" si="5" ref="S11:S37">R11/R$39</f>
        <v>0</v>
      </c>
      <c r="T11" s="42"/>
      <c r="U11" s="35">
        <f aca="true" t="shared" si="6" ref="U11:U40">R11-J11</f>
        <v>0</v>
      </c>
    </row>
    <row r="12" spans="1:21" ht="13.5" customHeight="1">
      <c r="A12" s="33" t="s">
        <v>33</v>
      </c>
      <c r="B12" s="34" t="s">
        <v>34</v>
      </c>
      <c r="C12" s="35">
        <v>707.5</v>
      </c>
      <c r="D12" s="44">
        <v>971.3</v>
      </c>
      <c r="E12" s="35">
        <v>887.91</v>
      </c>
      <c r="F12" s="45">
        <v>230.59</v>
      </c>
      <c r="G12" s="44">
        <v>1034.4</v>
      </c>
      <c r="H12" s="37">
        <f t="shared" si="1"/>
        <v>0.1760314301191428</v>
      </c>
      <c r="I12" s="38">
        <f>G12/E12-1</f>
        <v>0.1649829374598779</v>
      </c>
      <c r="J12" s="45">
        <v>1163.71</v>
      </c>
      <c r="K12" s="37">
        <f t="shared" si="3"/>
        <v>0.14390168159695715</v>
      </c>
      <c r="L12" s="38">
        <f>J12/E12-1</f>
        <v>0.3106170670450834</v>
      </c>
      <c r="M12" s="40"/>
      <c r="N12" s="41">
        <f t="shared" si="0"/>
        <v>-1</v>
      </c>
      <c r="O12" s="35"/>
      <c r="P12" s="37" t="e">
        <f t="shared" si="4"/>
        <v>#DIV/0!</v>
      </c>
      <c r="Q12" s="35">
        <f t="shared" si="2"/>
        <v>-1</v>
      </c>
      <c r="R12" s="35">
        <f>E12</f>
        <v>887.91</v>
      </c>
      <c r="S12" s="37">
        <f t="shared" si="5"/>
        <v>0.12827572697603165</v>
      </c>
      <c r="T12" s="42">
        <f>R12/E12-1</f>
        <v>0</v>
      </c>
      <c r="U12" s="35">
        <f t="shared" si="6"/>
        <v>-275.80000000000007</v>
      </c>
    </row>
    <row r="13" spans="1:21" ht="25.5" customHeight="1">
      <c r="A13" s="33" t="s">
        <v>35</v>
      </c>
      <c r="B13" s="34" t="s">
        <v>36</v>
      </c>
      <c r="C13" s="35">
        <v>0</v>
      </c>
      <c r="D13" s="35">
        <v>0</v>
      </c>
      <c r="E13" s="35">
        <v>0</v>
      </c>
      <c r="F13" s="35">
        <v>0</v>
      </c>
      <c r="G13" s="35"/>
      <c r="H13" s="37"/>
      <c r="I13" s="38"/>
      <c r="J13" s="35"/>
      <c r="K13" s="37"/>
      <c r="L13" s="38"/>
      <c r="M13" s="40"/>
      <c r="N13" s="41" t="e">
        <f>M13/E13-1</f>
        <v>#DIV/0!</v>
      </c>
      <c r="O13" s="35"/>
      <c r="P13" s="37" t="e">
        <f>O13/O$39</f>
        <v>#DIV/0!</v>
      </c>
      <c r="Q13" s="35" t="e">
        <f t="shared" si="2"/>
        <v>#DIV/0!</v>
      </c>
      <c r="R13" s="35"/>
      <c r="S13" s="37">
        <f>R13/R$39</f>
        <v>0</v>
      </c>
      <c r="T13" s="42"/>
      <c r="U13" s="35">
        <f t="shared" si="6"/>
        <v>0</v>
      </c>
    </row>
    <row r="14" spans="1:21" ht="25.5">
      <c r="A14" s="33" t="s">
        <v>37</v>
      </c>
      <c r="B14" s="34" t="s">
        <v>38</v>
      </c>
      <c r="C14" s="35">
        <v>188.9</v>
      </c>
      <c r="D14" s="36">
        <f>D12*26.7%</f>
        <v>259.3371</v>
      </c>
      <c r="E14" s="35">
        <v>237.07</v>
      </c>
      <c r="F14" s="39">
        <f>F12*26.7%</f>
        <v>61.567530000000005</v>
      </c>
      <c r="G14" s="36">
        <f>G12*26.7%</f>
        <v>276.18480000000005</v>
      </c>
      <c r="H14" s="37">
        <f t="shared" si="1"/>
        <v>0.04700039184181113</v>
      </c>
      <c r="I14" s="38">
        <f>G14/E14-1</f>
        <v>0.16499261821402977</v>
      </c>
      <c r="J14" s="36">
        <f>J12*26.7%</f>
        <v>310.71057</v>
      </c>
      <c r="K14" s="37">
        <f t="shared" si="3"/>
        <v>0.03842174898638756</v>
      </c>
      <c r="L14" s="38">
        <f>J14/E14-1</f>
        <v>0.31062795798709253</v>
      </c>
      <c r="M14" s="40"/>
      <c r="N14" s="41">
        <f t="shared" si="0"/>
        <v>-1</v>
      </c>
      <c r="O14" s="35"/>
      <c r="P14" s="37" t="e">
        <f t="shared" si="4"/>
        <v>#DIV/0!</v>
      </c>
      <c r="Q14" s="35">
        <f t="shared" si="2"/>
        <v>-1</v>
      </c>
      <c r="R14" s="39">
        <f>R12*26.7%</f>
        <v>237.07197</v>
      </c>
      <c r="S14" s="37">
        <f t="shared" si="5"/>
        <v>0.03424961910260045</v>
      </c>
      <c r="T14" s="42">
        <f>R14/E14-1</f>
        <v>8.30978192101206E-06</v>
      </c>
      <c r="U14" s="35">
        <f t="shared" si="6"/>
        <v>-73.63860000000003</v>
      </c>
    </row>
    <row r="15" spans="1:21" ht="27.75" customHeight="1">
      <c r="A15" s="33" t="s">
        <v>39</v>
      </c>
      <c r="B15" s="34" t="s">
        <v>40</v>
      </c>
      <c r="C15" s="35">
        <v>221.4</v>
      </c>
      <c r="D15" s="36">
        <f>D16+D17+D18</f>
        <v>252.04000000000002</v>
      </c>
      <c r="E15" s="35">
        <v>238.22</v>
      </c>
      <c r="F15" s="39">
        <f>F16+F17+F18</f>
        <v>86.33574900972272</v>
      </c>
      <c r="G15" s="39">
        <f>G16+G17+G18</f>
        <v>266.5</v>
      </c>
      <c r="H15" s="37">
        <f t="shared" si="1"/>
        <v>0.04535225843653476</v>
      </c>
      <c r="I15" s="38">
        <f>G15/E15-1</f>
        <v>0.11871379397195869</v>
      </c>
      <c r="J15" s="35">
        <f>J16+J17+J18</f>
        <v>276.47</v>
      </c>
      <c r="K15" s="37">
        <f t="shared" si="3"/>
        <v>0.034187639455801486</v>
      </c>
      <c r="L15" s="38">
        <f>J15/E15-1</f>
        <v>0.16056586348753266</v>
      </c>
      <c r="M15" s="40">
        <f>M16+M17+M18</f>
        <v>0</v>
      </c>
      <c r="N15" s="41">
        <f t="shared" si="0"/>
        <v>-1</v>
      </c>
      <c r="O15" s="35"/>
      <c r="P15" s="37" t="e">
        <f t="shared" si="4"/>
        <v>#DIV/0!</v>
      </c>
      <c r="Q15" s="35">
        <f t="shared" si="2"/>
        <v>-1</v>
      </c>
      <c r="R15" s="39">
        <f>R16+R18</f>
        <v>233.37</v>
      </c>
      <c r="S15" s="37">
        <f t="shared" si="5"/>
        <v>0.03371479812638275</v>
      </c>
      <c r="T15" s="42">
        <f>R15/E15-1</f>
        <v>-0.020359331710183892</v>
      </c>
      <c r="U15" s="35">
        <f t="shared" si="6"/>
        <v>-43.10000000000002</v>
      </c>
    </row>
    <row r="16" spans="1:21" ht="15.75" customHeight="1">
      <c r="A16" s="46" t="s">
        <v>41</v>
      </c>
      <c r="B16" s="34" t="s">
        <v>42</v>
      </c>
      <c r="C16" s="35">
        <v>166.7</v>
      </c>
      <c r="D16" s="35">
        <v>162.3</v>
      </c>
      <c r="E16" s="35">
        <v>162.32</v>
      </c>
      <c r="F16" s="39">
        <f>G16/4</f>
        <v>40.575</v>
      </c>
      <c r="G16" s="35">
        <v>162.3</v>
      </c>
      <c r="H16" s="37">
        <f t="shared" si="1"/>
        <v>0.02761978065384462</v>
      </c>
      <c r="I16" s="38">
        <f>G16/E16-1</f>
        <v>-0.00012321340561838312</v>
      </c>
      <c r="J16" s="35">
        <v>162.3</v>
      </c>
      <c r="K16" s="37">
        <f t="shared" si="3"/>
        <v>0.02006964185508945</v>
      </c>
      <c r="L16" s="38">
        <f>J16/E16-1</f>
        <v>-0.00012321340561838312</v>
      </c>
      <c r="M16" s="40"/>
      <c r="N16" s="41">
        <f t="shared" si="0"/>
        <v>-1</v>
      </c>
      <c r="O16" s="35"/>
      <c r="P16" s="37" t="e">
        <f t="shared" si="4"/>
        <v>#DIV/0!</v>
      </c>
      <c r="Q16" s="35">
        <f t="shared" si="2"/>
        <v>-1</v>
      </c>
      <c r="R16" s="39">
        <f>E16</f>
        <v>162.32</v>
      </c>
      <c r="S16" s="37">
        <f t="shared" si="5"/>
        <v>0.023450255096518182</v>
      </c>
      <c r="T16" s="42">
        <f>R16/E16-1</f>
        <v>0</v>
      </c>
      <c r="U16" s="35">
        <f t="shared" si="6"/>
        <v>0.01999999999998181</v>
      </c>
    </row>
    <row r="17" spans="1:21" ht="12.75">
      <c r="A17" s="46" t="s">
        <v>43</v>
      </c>
      <c r="B17" s="47" t="s">
        <v>44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7"/>
      <c r="I17" s="38"/>
      <c r="J17" s="35"/>
      <c r="K17" s="37"/>
      <c r="L17" s="38"/>
      <c r="M17" s="40"/>
      <c r="N17" s="41" t="e">
        <f t="shared" si="0"/>
        <v>#DIV/0!</v>
      </c>
      <c r="O17" s="35"/>
      <c r="P17" s="37" t="e">
        <f t="shared" si="4"/>
        <v>#DIV/0!</v>
      </c>
      <c r="Q17" s="35" t="e">
        <f t="shared" si="2"/>
        <v>#DIV/0!</v>
      </c>
      <c r="R17" s="39"/>
      <c r="S17" s="37">
        <f t="shared" si="5"/>
        <v>0</v>
      </c>
      <c r="T17" s="42"/>
      <c r="U17" s="35">
        <f t="shared" si="6"/>
        <v>0</v>
      </c>
    </row>
    <row r="18" spans="1:21" ht="25.5">
      <c r="A18" s="46" t="s">
        <v>45</v>
      </c>
      <c r="B18" s="34" t="s">
        <v>46</v>
      </c>
      <c r="C18" s="35">
        <v>54.7</v>
      </c>
      <c r="D18" s="36">
        <f>65.14+24.6</f>
        <v>89.74000000000001</v>
      </c>
      <c r="E18" s="35">
        <v>75.9</v>
      </c>
      <c r="F18" s="39">
        <f>G18/'[1]Т 2'!H8*'[1]Т 2'!G8+7</f>
        <v>45.760749009722716</v>
      </c>
      <c r="G18" s="39">
        <f>79.6+24.6</f>
        <v>104.19999999999999</v>
      </c>
      <c r="H18" s="37">
        <f t="shared" si="1"/>
        <v>0.017732477782690135</v>
      </c>
      <c r="I18" s="38">
        <f>G18/E18-1</f>
        <v>0.3728590250329378</v>
      </c>
      <c r="J18" s="35">
        <f>89.57+24.6</f>
        <v>114.16999999999999</v>
      </c>
      <c r="K18" s="37">
        <f t="shared" si="3"/>
        <v>0.014117997600712029</v>
      </c>
      <c r="L18" s="38">
        <f>J18/E18-1</f>
        <v>0.5042160737812909</v>
      </c>
      <c r="M18" s="40"/>
      <c r="N18" s="41">
        <f t="shared" si="0"/>
        <v>-1</v>
      </c>
      <c r="O18" s="35"/>
      <c r="P18" s="37" t="e">
        <f t="shared" si="4"/>
        <v>#DIV/0!</v>
      </c>
      <c r="Q18" s="35">
        <f t="shared" si="2"/>
        <v>-1</v>
      </c>
      <c r="R18" s="39">
        <f>'[1]Т.10.2009'!I18</f>
        <v>71.05</v>
      </c>
      <c r="S18" s="37">
        <f t="shared" si="5"/>
        <v>0.010264543029864568</v>
      </c>
      <c r="T18" s="42">
        <f>R18/E18-1</f>
        <v>-0.06389986824769445</v>
      </c>
      <c r="U18" s="35">
        <f t="shared" si="6"/>
        <v>-43.11999999999999</v>
      </c>
    </row>
    <row r="19" spans="1:21" ht="37.5" customHeight="1">
      <c r="A19" s="33" t="s">
        <v>47</v>
      </c>
      <c r="B19" s="34" t="s">
        <v>48</v>
      </c>
      <c r="C19" s="35">
        <v>0</v>
      </c>
      <c r="D19" s="36">
        <f>D20+D21</f>
        <v>61.84</v>
      </c>
      <c r="E19" s="35">
        <v>0</v>
      </c>
      <c r="F19" s="35">
        <f>F20+F21</f>
        <v>45.6</v>
      </c>
      <c r="G19" s="35">
        <f>G20+G21</f>
        <v>45.6</v>
      </c>
      <c r="H19" s="37">
        <f t="shared" si="1"/>
        <v>0.007760086246551538</v>
      </c>
      <c r="I19" s="38"/>
      <c r="J19" s="35">
        <f>J20+J21</f>
        <v>61.84</v>
      </c>
      <c r="K19" s="37">
        <f t="shared" si="3"/>
        <v>0.007646991080213997</v>
      </c>
      <c r="L19" s="38"/>
      <c r="M19" s="40"/>
      <c r="N19" s="41" t="e">
        <f t="shared" si="0"/>
        <v>#DIV/0!</v>
      </c>
      <c r="O19" s="35"/>
      <c r="P19" s="37" t="e">
        <f t="shared" si="4"/>
        <v>#DIV/0!</v>
      </c>
      <c r="Q19" s="35" t="e">
        <f t="shared" si="2"/>
        <v>#DIV/0!</v>
      </c>
      <c r="R19" s="35">
        <f>G19</f>
        <v>45.6</v>
      </c>
      <c r="S19" s="37">
        <f t="shared" si="5"/>
        <v>0.006587799608188942</v>
      </c>
      <c r="T19" s="42"/>
      <c r="U19" s="35">
        <f t="shared" si="6"/>
        <v>-16.240000000000002</v>
      </c>
    </row>
    <row r="20" spans="1:21" ht="12.75">
      <c r="A20" s="48" t="s">
        <v>49</v>
      </c>
      <c r="B20" s="34" t="s">
        <v>50</v>
      </c>
      <c r="C20" s="35">
        <v>0</v>
      </c>
      <c r="D20" s="36">
        <f>55.5+6.34</f>
        <v>61.84</v>
      </c>
      <c r="E20" s="35">
        <v>0</v>
      </c>
      <c r="F20" s="35">
        <v>45.6</v>
      </c>
      <c r="G20" s="35">
        <v>45.6</v>
      </c>
      <c r="H20" s="37">
        <f t="shared" si="1"/>
        <v>0.007760086246551538</v>
      </c>
      <c r="I20" s="38"/>
      <c r="J20" s="35">
        <f>55.5+6.34</f>
        <v>61.84</v>
      </c>
      <c r="K20" s="37">
        <f t="shared" si="3"/>
        <v>0.007646991080213997</v>
      </c>
      <c r="L20" s="38"/>
      <c r="M20" s="40"/>
      <c r="N20" s="41" t="e">
        <f t="shared" si="0"/>
        <v>#DIV/0!</v>
      </c>
      <c r="O20" s="35"/>
      <c r="P20" s="37" t="e">
        <f t="shared" si="4"/>
        <v>#DIV/0!</v>
      </c>
      <c r="Q20" s="35" t="e">
        <f t="shared" si="2"/>
        <v>#DIV/0!</v>
      </c>
      <c r="R20" s="35">
        <f>G20</f>
        <v>45.6</v>
      </c>
      <c r="S20" s="37">
        <f t="shared" si="5"/>
        <v>0.006587799608188942</v>
      </c>
      <c r="T20" s="42"/>
      <c r="U20" s="35">
        <f t="shared" si="6"/>
        <v>-16.240000000000002</v>
      </c>
    </row>
    <row r="21" spans="1:21" ht="12.75">
      <c r="A21" s="33" t="s">
        <v>51</v>
      </c>
      <c r="B21" s="34" t="s">
        <v>52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7">
        <f t="shared" si="1"/>
        <v>0</v>
      </c>
      <c r="I21" s="38"/>
      <c r="J21" s="35">
        <v>0</v>
      </c>
      <c r="K21" s="37">
        <f t="shared" si="3"/>
        <v>0</v>
      </c>
      <c r="L21" s="38"/>
      <c r="M21" s="40"/>
      <c r="N21" s="41" t="e">
        <f t="shared" si="0"/>
        <v>#DIV/0!</v>
      </c>
      <c r="O21" s="35"/>
      <c r="P21" s="37" t="e">
        <f t="shared" si="4"/>
        <v>#DIV/0!</v>
      </c>
      <c r="Q21" s="35" t="e">
        <f t="shared" si="2"/>
        <v>#DIV/0!</v>
      </c>
      <c r="R21" s="35">
        <v>0</v>
      </c>
      <c r="S21" s="37">
        <f t="shared" si="5"/>
        <v>0</v>
      </c>
      <c r="T21" s="42"/>
      <c r="U21" s="35">
        <f t="shared" si="6"/>
        <v>0</v>
      </c>
    </row>
    <row r="22" spans="1:21" ht="12.75">
      <c r="A22" s="33" t="s">
        <v>53</v>
      </c>
      <c r="B22" s="34" t="s">
        <v>54</v>
      </c>
      <c r="C22" s="35">
        <v>176.1</v>
      </c>
      <c r="D22" s="35">
        <v>301.6</v>
      </c>
      <c r="E22" s="35">
        <v>203.7</v>
      </c>
      <c r="F22" s="35">
        <v>119.5</v>
      </c>
      <c r="G22" s="35">
        <v>321.2</v>
      </c>
      <c r="H22" s="37">
        <f t="shared" si="1"/>
        <v>0.05466095838579724</v>
      </c>
      <c r="I22" s="38">
        <f>G22/E22-1</f>
        <v>0.5768286696121747</v>
      </c>
      <c r="J22" s="35">
        <v>361.4</v>
      </c>
      <c r="K22" s="37">
        <f t="shared" si="3"/>
        <v>0.044689886422854756</v>
      </c>
      <c r="L22" s="38">
        <f>J22/E22-1</f>
        <v>0.7741777123220421</v>
      </c>
      <c r="M22" s="40"/>
      <c r="N22" s="41">
        <f t="shared" si="0"/>
        <v>-1</v>
      </c>
      <c r="O22" s="35"/>
      <c r="P22" s="37" t="e">
        <f t="shared" si="4"/>
        <v>#DIV/0!</v>
      </c>
      <c r="Q22" s="35">
        <f t="shared" si="2"/>
        <v>-1</v>
      </c>
      <c r="R22" s="35">
        <f>'[1]Т.12'!H10</f>
        <v>203.7</v>
      </c>
      <c r="S22" s="37">
        <f t="shared" si="5"/>
        <v>0.029428394302370337</v>
      </c>
      <c r="T22" s="42">
        <f>R22/E22-1</f>
        <v>0</v>
      </c>
      <c r="U22" s="35">
        <f t="shared" si="6"/>
        <v>-157.7</v>
      </c>
    </row>
    <row r="23" spans="1:21" ht="14.25" customHeight="1">
      <c r="A23" s="33" t="s">
        <v>55</v>
      </c>
      <c r="B23" s="34" t="s">
        <v>56</v>
      </c>
      <c r="C23" s="36">
        <v>235</v>
      </c>
      <c r="D23" s="35">
        <v>268.4</v>
      </c>
      <c r="E23" s="35">
        <v>232.06</v>
      </c>
      <c r="F23" s="35">
        <v>105.4</v>
      </c>
      <c r="G23" s="35">
        <v>285.9</v>
      </c>
      <c r="H23" s="37">
        <f t="shared" si="1"/>
        <v>0.04865369863791852</v>
      </c>
      <c r="I23" s="38">
        <f>G23/E23-1</f>
        <v>0.2320089631991724</v>
      </c>
      <c r="J23" s="35">
        <v>321.8</v>
      </c>
      <c r="K23" s="37">
        <f t="shared" si="3"/>
        <v>0.039793042199431826</v>
      </c>
      <c r="L23" s="38">
        <f>J23/E23-1</f>
        <v>0.38671033353443085</v>
      </c>
      <c r="M23" s="40"/>
      <c r="N23" s="41">
        <f t="shared" si="0"/>
        <v>-1</v>
      </c>
      <c r="O23" s="35"/>
      <c r="P23" s="37" t="e">
        <f t="shared" si="4"/>
        <v>#DIV/0!</v>
      </c>
      <c r="Q23" s="35">
        <f t="shared" si="2"/>
        <v>-1</v>
      </c>
      <c r="R23" s="39">
        <f>'[1]Т13'!H8</f>
        <v>231.21</v>
      </c>
      <c r="S23" s="37">
        <f t="shared" si="5"/>
        <v>0.033402744460731694</v>
      </c>
      <c r="T23" s="42">
        <f>R23/E23-1</f>
        <v>-0.003662845815737281</v>
      </c>
      <c r="U23" s="35">
        <f t="shared" si="6"/>
        <v>-90.59</v>
      </c>
    </row>
    <row r="24" spans="2:21" ht="15" customHeight="1">
      <c r="B24" s="34" t="s">
        <v>57</v>
      </c>
      <c r="C24" s="35"/>
      <c r="D24" s="35"/>
      <c r="E24" s="35"/>
      <c r="F24" s="35"/>
      <c r="G24" s="35"/>
      <c r="H24" s="37"/>
      <c r="I24" s="38"/>
      <c r="J24" s="35"/>
      <c r="K24" s="37"/>
      <c r="L24" s="38"/>
      <c r="M24" s="40"/>
      <c r="N24" s="41"/>
      <c r="O24" s="35"/>
      <c r="P24" s="37"/>
      <c r="Q24" s="35"/>
      <c r="R24" s="35"/>
      <c r="S24" s="37"/>
      <c r="T24" s="42"/>
      <c r="U24" s="35"/>
    </row>
    <row r="25" spans="1:21" ht="16.5" customHeight="1">
      <c r="A25" s="33" t="s">
        <v>58</v>
      </c>
      <c r="B25" s="34" t="s">
        <v>59</v>
      </c>
      <c r="C25" s="35"/>
      <c r="D25" s="35"/>
      <c r="E25" s="35"/>
      <c r="F25" s="35"/>
      <c r="G25" s="35"/>
      <c r="H25" s="37"/>
      <c r="I25" s="38"/>
      <c r="J25" s="35"/>
      <c r="K25" s="37"/>
      <c r="L25" s="38"/>
      <c r="M25" s="40"/>
      <c r="N25" s="41"/>
      <c r="O25" s="35"/>
      <c r="P25" s="37"/>
      <c r="Q25" s="35"/>
      <c r="R25" s="35"/>
      <c r="S25" s="37"/>
      <c r="T25" s="42"/>
      <c r="U25" s="35"/>
    </row>
    <row r="26" spans="1:21" ht="24.75" customHeight="1">
      <c r="A26" s="46" t="s">
        <v>60</v>
      </c>
      <c r="B26" s="34" t="s">
        <v>61</v>
      </c>
      <c r="C26" s="35"/>
      <c r="D26" s="35"/>
      <c r="E26" s="35"/>
      <c r="F26" s="35"/>
      <c r="G26" s="35"/>
      <c r="H26" s="37"/>
      <c r="I26" s="38"/>
      <c r="J26" s="35"/>
      <c r="K26" s="37"/>
      <c r="L26" s="38"/>
      <c r="M26" s="40"/>
      <c r="N26" s="41"/>
      <c r="O26" s="35"/>
      <c r="P26" s="37"/>
      <c r="Q26" s="35"/>
      <c r="R26" s="35"/>
      <c r="S26" s="37"/>
      <c r="T26" s="42"/>
      <c r="U26" s="35"/>
    </row>
    <row r="27" spans="1:21" ht="26.25" customHeight="1">
      <c r="A27" s="46" t="s">
        <v>62</v>
      </c>
      <c r="B27" s="34" t="s">
        <v>63</v>
      </c>
      <c r="C27" s="35"/>
      <c r="D27" s="35"/>
      <c r="E27" s="35"/>
      <c r="F27" s="35"/>
      <c r="G27" s="35"/>
      <c r="H27" s="37"/>
      <c r="I27" s="38"/>
      <c r="J27" s="35"/>
      <c r="K27" s="37"/>
      <c r="L27" s="38"/>
      <c r="M27" s="40"/>
      <c r="N27" s="41"/>
      <c r="O27" s="35"/>
      <c r="P27" s="37"/>
      <c r="Q27" s="35"/>
      <c r="R27" s="35"/>
      <c r="S27" s="37"/>
      <c r="T27" s="42"/>
      <c r="U27" s="35"/>
    </row>
    <row r="28" spans="1:21" ht="26.25" customHeight="1">
      <c r="A28" s="46" t="s">
        <v>64</v>
      </c>
      <c r="B28" s="43" t="s">
        <v>65</v>
      </c>
      <c r="C28" s="35"/>
      <c r="D28" s="35"/>
      <c r="E28" s="35"/>
      <c r="F28" s="35"/>
      <c r="G28" s="35"/>
      <c r="H28" s="37"/>
      <c r="I28" s="38"/>
      <c r="J28" s="35"/>
      <c r="K28" s="37"/>
      <c r="L28" s="38"/>
      <c r="M28" s="40"/>
      <c r="N28" s="41"/>
      <c r="O28" s="35"/>
      <c r="P28" s="37"/>
      <c r="Q28" s="35"/>
      <c r="R28" s="35"/>
      <c r="S28" s="37"/>
      <c r="T28" s="42"/>
      <c r="U28" s="35"/>
    </row>
    <row r="29" spans="1:21" ht="12.75">
      <c r="A29" s="33"/>
      <c r="B29" s="43" t="s">
        <v>66</v>
      </c>
      <c r="C29" s="35"/>
      <c r="D29" s="35"/>
      <c r="E29" s="35"/>
      <c r="F29" s="35"/>
      <c r="G29" s="35"/>
      <c r="H29" s="37"/>
      <c r="I29" s="38"/>
      <c r="J29" s="35"/>
      <c r="K29" s="37"/>
      <c r="L29" s="38"/>
      <c r="M29" s="49"/>
      <c r="N29" s="41"/>
      <c r="O29" s="35"/>
      <c r="P29" s="37"/>
      <c r="Q29" s="35"/>
      <c r="R29" s="35"/>
      <c r="S29" s="37"/>
      <c r="T29" s="42"/>
      <c r="U29" s="35"/>
    </row>
    <row r="30" spans="1:21" ht="25.5">
      <c r="A30" s="46" t="s">
        <v>67</v>
      </c>
      <c r="B30" s="43" t="s">
        <v>68</v>
      </c>
      <c r="C30" s="35"/>
      <c r="D30" s="35"/>
      <c r="E30" s="35"/>
      <c r="F30" s="35"/>
      <c r="G30" s="35"/>
      <c r="H30" s="37"/>
      <c r="I30" s="38"/>
      <c r="J30" s="35"/>
      <c r="K30" s="37"/>
      <c r="L30" s="38"/>
      <c r="M30" s="49"/>
      <c r="N30" s="41"/>
      <c r="O30" s="35"/>
      <c r="P30" s="37"/>
      <c r="Q30" s="35"/>
      <c r="R30" s="35"/>
      <c r="S30" s="37"/>
      <c r="T30" s="42"/>
      <c r="U30" s="35"/>
    </row>
    <row r="31" spans="1:21" ht="12.75">
      <c r="A31" s="46" t="s">
        <v>69</v>
      </c>
      <c r="B31" s="43" t="s">
        <v>70</v>
      </c>
      <c r="C31" s="35"/>
      <c r="D31" s="35"/>
      <c r="E31" s="35"/>
      <c r="F31" s="35"/>
      <c r="G31" s="35"/>
      <c r="H31" s="37"/>
      <c r="I31" s="38"/>
      <c r="J31" s="35"/>
      <c r="K31" s="37"/>
      <c r="L31" s="38"/>
      <c r="M31" s="49"/>
      <c r="N31" s="41"/>
      <c r="O31" s="35"/>
      <c r="P31" s="37"/>
      <c r="Q31" s="35"/>
      <c r="R31" s="35"/>
      <c r="S31" s="37"/>
      <c r="T31" s="42"/>
      <c r="U31" s="35"/>
    </row>
    <row r="32" spans="1:21" ht="24.75" customHeight="1">
      <c r="A32" s="33">
        <v>12</v>
      </c>
      <c r="B32" s="43" t="s">
        <v>71</v>
      </c>
      <c r="C32" s="35"/>
      <c r="D32" s="35"/>
      <c r="E32" s="35"/>
      <c r="F32" s="35"/>
      <c r="G32" s="35"/>
      <c r="H32" s="37"/>
      <c r="I32" s="38"/>
      <c r="J32" s="35"/>
      <c r="K32" s="37"/>
      <c r="L32" s="38"/>
      <c r="M32" s="49"/>
      <c r="N32" s="41"/>
      <c r="O32" s="35"/>
      <c r="P32" s="37"/>
      <c r="Q32" s="35"/>
      <c r="R32" s="35"/>
      <c r="S32" s="37"/>
      <c r="T32" s="42"/>
      <c r="U32" s="35"/>
    </row>
    <row r="33" spans="1:21" ht="24.75" customHeight="1">
      <c r="A33" s="33" t="s">
        <v>72</v>
      </c>
      <c r="B33" s="43" t="s">
        <v>73</v>
      </c>
      <c r="C33" s="35"/>
      <c r="D33" s="35"/>
      <c r="E33" s="35"/>
      <c r="F33" s="35"/>
      <c r="G33" s="35"/>
      <c r="H33" s="37"/>
      <c r="I33" s="38"/>
      <c r="J33" s="35"/>
      <c r="K33" s="37"/>
      <c r="L33" s="38"/>
      <c r="M33" s="49"/>
      <c r="N33" s="41"/>
      <c r="O33" s="35"/>
      <c r="P33" s="37"/>
      <c r="Q33" s="35"/>
      <c r="R33" s="35"/>
      <c r="S33" s="37"/>
      <c r="T33" s="42"/>
      <c r="U33" s="35"/>
    </row>
    <row r="34" spans="1:21" ht="12.75">
      <c r="A34" s="33" t="s">
        <v>74</v>
      </c>
      <c r="B34" s="50" t="s">
        <v>75</v>
      </c>
      <c r="C34" s="35">
        <f>C8+C9+C10+C12+C14+C15+C22+C23</f>
        <v>4669.740000000001</v>
      </c>
      <c r="D34" s="36">
        <f>D8+D9+D10+D12+D14+D15+D19+D22+D23</f>
        <v>6037.215099999999</v>
      </c>
      <c r="E34" s="36">
        <v>5876.2</v>
      </c>
      <c r="F34" s="36">
        <f>F8+F9+F10+F12+F14+F15+F19+F22+F23</f>
        <v>2172.679169009723</v>
      </c>
      <c r="G34" s="36">
        <f>G8+G9+G10+G12+G14+G15+G19+G22+G23</f>
        <v>6787.9058</v>
      </c>
      <c r="H34" s="37">
        <f>G34/G$39</f>
        <v>1.1551476851198996</v>
      </c>
      <c r="I34" s="38">
        <f>G34/E34-1</f>
        <v>0.15515227527994302</v>
      </c>
      <c r="J34" s="39">
        <f>J8+J9+J10+J11+J12+J13+J14+J15+J19+J22+J23</f>
        <v>8086.840870000001</v>
      </c>
      <c r="K34" s="37">
        <f t="shared" si="3"/>
        <v>1</v>
      </c>
      <c r="L34" s="38">
        <f>J34/E34-1</f>
        <v>0.37620245566862964</v>
      </c>
      <c r="M34" s="51">
        <f>M8+M9+M10+M11+M12+M13+M14+M15+M19+M22+M23</f>
        <v>0</v>
      </c>
      <c r="N34" s="41">
        <f t="shared" si="0"/>
        <v>-1</v>
      </c>
      <c r="O34" s="35"/>
      <c r="P34" s="37" t="e">
        <f t="shared" si="4"/>
        <v>#DIV/0!</v>
      </c>
      <c r="Q34" s="35">
        <f t="shared" si="2"/>
        <v>-1</v>
      </c>
      <c r="R34" s="39">
        <f>R8+R9+R10+R11+R12+R13+R14+R15+R19+R22+R23+R32-R33</f>
        <v>6921.886322</v>
      </c>
      <c r="S34" s="37">
        <f t="shared" si="5"/>
        <v>1</v>
      </c>
      <c r="T34" s="42">
        <f>R34/E34-1</f>
        <v>0.17795281338279856</v>
      </c>
      <c r="U34" s="36">
        <f t="shared" si="6"/>
        <v>-1164.9545480000006</v>
      </c>
    </row>
    <row r="35" spans="1:21" ht="12.75">
      <c r="A35" s="33" t="s">
        <v>76</v>
      </c>
      <c r="B35" s="43" t="s">
        <v>77</v>
      </c>
      <c r="C35" s="35">
        <v>9.08</v>
      </c>
      <c r="D35" s="35">
        <f>'[1]Т 2'!D71</f>
        <v>9.991</v>
      </c>
      <c r="E35" s="52">
        <v>9.665</v>
      </c>
      <c r="F35" s="35">
        <v>3.595</v>
      </c>
      <c r="G35" s="35">
        <f>'[1]Т 2'!H71</f>
        <v>9.665</v>
      </c>
      <c r="H35" s="37"/>
      <c r="I35" s="38">
        <f>G35/E35-1</f>
        <v>0</v>
      </c>
      <c r="J35" s="35">
        <f>'[1]Т 2'!I71</f>
        <v>9.665</v>
      </c>
      <c r="K35" s="37"/>
      <c r="L35" s="38">
        <f>J35/E35-1</f>
        <v>0</v>
      </c>
      <c r="M35" s="53"/>
      <c r="N35" s="41">
        <f t="shared" si="0"/>
        <v>-1</v>
      </c>
      <c r="O35" s="35"/>
      <c r="P35" s="37"/>
      <c r="Q35" s="35">
        <f t="shared" si="2"/>
        <v>-1</v>
      </c>
      <c r="R35" s="52">
        <f>'[1]Т 2'!J71</f>
        <v>9.665</v>
      </c>
      <c r="S35" s="37"/>
      <c r="T35" s="42">
        <f>R35/E35-1</f>
        <v>0</v>
      </c>
      <c r="U35" s="36">
        <f t="shared" si="6"/>
        <v>0</v>
      </c>
    </row>
    <row r="36" spans="1:21" ht="12.75">
      <c r="A36" s="33" t="s">
        <v>78</v>
      </c>
      <c r="B36" s="43" t="s">
        <v>79</v>
      </c>
      <c r="C36" s="35">
        <v>514.28</v>
      </c>
      <c r="D36" s="35">
        <f>D34/D35</f>
        <v>604.2653488139325</v>
      </c>
      <c r="E36" s="35">
        <f>E34/E35</f>
        <v>607.9875840662183</v>
      </c>
      <c r="F36" s="39">
        <f>F34/F35</f>
        <v>604.3613822002011</v>
      </c>
      <c r="G36" s="39">
        <f>G34/G35</f>
        <v>702.3182410760477</v>
      </c>
      <c r="H36" s="37"/>
      <c r="I36" s="38">
        <f>G36/E36-1</f>
        <v>0.1551522752799428</v>
      </c>
      <c r="J36" s="39">
        <f>J34/J35</f>
        <v>836.714006207967</v>
      </c>
      <c r="K36" s="37"/>
      <c r="L36" s="38">
        <f>J36/E36-1</f>
        <v>0.37620245566862964</v>
      </c>
      <c r="M36" s="54" t="e">
        <f>M34/M35</f>
        <v>#DIV/0!</v>
      </c>
      <c r="N36" s="41" t="e">
        <f t="shared" si="0"/>
        <v>#DIV/0!</v>
      </c>
      <c r="O36" s="35"/>
      <c r="P36" s="37"/>
      <c r="Q36" s="35">
        <f>O36/E36-1</f>
        <v>-1</v>
      </c>
      <c r="R36" s="39">
        <f>R34/R35</f>
        <v>716.1806851526126</v>
      </c>
      <c r="S36" s="37"/>
      <c r="T36" s="42">
        <f>R36/E36-1</f>
        <v>0.17795281338279834</v>
      </c>
      <c r="U36" s="36">
        <f>R36-J36</f>
        <v>-120.53332105535446</v>
      </c>
    </row>
    <row r="37" spans="1:21" ht="12.75">
      <c r="A37" s="33" t="s">
        <v>80</v>
      </c>
      <c r="B37" s="43" t="s">
        <v>81</v>
      </c>
      <c r="C37" s="35">
        <v>0</v>
      </c>
      <c r="D37" s="35">
        <v>0</v>
      </c>
      <c r="E37" s="35">
        <v>0</v>
      </c>
      <c r="F37" s="36">
        <f>F39-F34</f>
        <v>13.044880990277306</v>
      </c>
      <c r="G37" s="36">
        <f>G39-G34</f>
        <v>-911.6824500000012</v>
      </c>
      <c r="H37" s="37">
        <f>G37/G$39</f>
        <v>-0.15514768511989954</v>
      </c>
      <c r="I37" s="38"/>
      <c r="J37" s="35">
        <v>0</v>
      </c>
      <c r="K37" s="37">
        <f>J37/J$39</f>
        <v>0</v>
      </c>
      <c r="L37" s="38"/>
      <c r="M37" s="55"/>
      <c r="N37" s="41" t="e">
        <f t="shared" si="0"/>
        <v>#DIV/0!</v>
      </c>
      <c r="O37" s="35"/>
      <c r="P37" s="37" t="e">
        <f>O37/O$39</f>
        <v>#DIV/0!</v>
      </c>
      <c r="Q37" s="35" t="e">
        <f t="shared" si="2"/>
        <v>#DIV/0!</v>
      </c>
      <c r="R37" s="39"/>
      <c r="S37" s="37">
        <f t="shared" si="5"/>
        <v>0</v>
      </c>
      <c r="T37" s="42"/>
      <c r="U37" s="36">
        <f t="shared" si="6"/>
        <v>0</v>
      </c>
    </row>
    <row r="38" spans="1:21" ht="12.75">
      <c r="A38" s="33" t="s">
        <v>82</v>
      </c>
      <c r="B38" s="43" t="s">
        <v>83</v>
      </c>
      <c r="C38" s="56">
        <v>0</v>
      </c>
      <c r="D38" s="56">
        <v>0</v>
      </c>
      <c r="E38" s="56">
        <v>0</v>
      </c>
      <c r="F38" s="42">
        <f>F37/F34</f>
        <v>0.006004053049499703</v>
      </c>
      <c r="G38" s="56">
        <f>G37/G34</f>
        <v>-0.13430982645634257</v>
      </c>
      <c r="H38" s="37"/>
      <c r="I38" s="38"/>
      <c r="J38" s="56">
        <v>0</v>
      </c>
      <c r="K38" s="37"/>
      <c r="L38" s="38"/>
      <c r="M38" s="57"/>
      <c r="N38" s="41"/>
      <c r="O38" s="35"/>
      <c r="P38" s="37"/>
      <c r="Q38" s="35"/>
      <c r="R38" s="42"/>
      <c r="S38" s="37"/>
      <c r="T38" s="42"/>
      <c r="U38" s="36"/>
    </row>
    <row r="39" spans="1:21" ht="17.25" customHeight="1">
      <c r="A39" s="33" t="s">
        <v>84</v>
      </c>
      <c r="B39" s="50" t="s">
        <v>85</v>
      </c>
      <c r="C39" s="35">
        <f>C34</f>
        <v>4669.740000000001</v>
      </c>
      <c r="D39" s="36">
        <f>D34</f>
        <v>6037.215099999999</v>
      </c>
      <c r="E39" s="36">
        <f>E34</f>
        <v>5876.2</v>
      </c>
      <c r="F39" s="36">
        <f>F40*F35</f>
        <v>2185.7240500000003</v>
      </c>
      <c r="G39" s="36">
        <f>G40*G35</f>
        <v>5876.223349999999</v>
      </c>
      <c r="H39" s="37">
        <f>G39/G$39</f>
        <v>1</v>
      </c>
      <c r="I39" s="38">
        <f>G39/E39-1</f>
        <v>3.973656444555829E-06</v>
      </c>
      <c r="J39" s="39">
        <f>J34</f>
        <v>8086.840870000001</v>
      </c>
      <c r="K39" s="37">
        <f>J39/J$39</f>
        <v>1</v>
      </c>
      <c r="L39" s="38">
        <f>J39/E39-1</f>
        <v>0.37620245566862964</v>
      </c>
      <c r="M39" s="58"/>
      <c r="N39" s="41">
        <f>M39/E39-1</f>
        <v>-1</v>
      </c>
      <c r="O39" s="35"/>
      <c r="P39" s="37" t="e">
        <f>O39/O$39</f>
        <v>#DIV/0!</v>
      </c>
      <c r="Q39" s="35">
        <f t="shared" si="2"/>
        <v>-1</v>
      </c>
      <c r="R39" s="39">
        <f>R34+R37</f>
        <v>6921.886322</v>
      </c>
      <c r="S39" s="37">
        <f>R39/R$39</f>
        <v>1</v>
      </c>
      <c r="T39" s="42">
        <f>R39/E39-1</f>
        <v>0.17795281338279856</v>
      </c>
      <c r="U39" s="36">
        <f t="shared" si="6"/>
        <v>-1164.9545480000006</v>
      </c>
    </row>
    <row r="40" spans="1:21" ht="18" customHeight="1">
      <c r="A40" s="33" t="s">
        <v>86</v>
      </c>
      <c r="B40" s="43" t="s">
        <v>87</v>
      </c>
      <c r="C40" s="35">
        <f>C36</f>
        <v>514.28</v>
      </c>
      <c r="D40" s="35">
        <f>D36</f>
        <v>604.2653488139325</v>
      </c>
      <c r="E40" s="39">
        <f>E36</f>
        <v>607.9875840662183</v>
      </c>
      <c r="F40" s="39">
        <v>607.99</v>
      </c>
      <c r="G40" s="39">
        <v>607.99</v>
      </c>
      <c r="H40" s="37"/>
      <c r="I40" s="38">
        <f>G40/E40-1</f>
        <v>3.973656444555829E-06</v>
      </c>
      <c r="J40" s="39">
        <f>J36</f>
        <v>836.714006207967</v>
      </c>
      <c r="K40" s="37"/>
      <c r="L40" s="38">
        <f>J40/E40-1</f>
        <v>0.37620245566862964</v>
      </c>
      <c r="M40" s="59"/>
      <c r="N40" s="41">
        <f>M40/E40-1</f>
        <v>-1</v>
      </c>
      <c r="O40" s="35"/>
      <c r="P40" s="37"/>
      <c r="Q40" s="35">
        <f t="shared" si="2"/>
        <v>-1</v>
      </c>
      <c r="R40" s="39">
        <f>R39/R35</f>
        <v>716.1806851526126</v>
      </c>
      <c r="S40" s="37"/>
      <c r="T40" s="42">
        <f>R40/E40-1</f>
        <v>0.17795281338279834</v>
      </c>
      <c r="U40" s="35">
        <f t="shared" si="6"/>
        <v>-120.53332105535446</v>
      </c>
    </row>
    <row r="41" spans="1:21" ht="12.75">
      <c r="A41" s="60" t="s">
        <v>88</v>
      </c>
      <c r="B41" s="61" t="s">
        <v>89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9">
        <f>R40*R35</f>
        <v>6921.886322</v>
      </c>
      <c r="S41" s="35"/>
      <c r="T41" s="42"/>
      <c r="U41" s="35"/>
    </row>
    <row r="42" spans="1:21" ht="12.75">
      <c r="A42" s="60" t="s">
        <v>90</v>
      </c>
      <c r="B42" s="61" t="s">
        <v>91</v>
      </c>
      <c r="C42" s="35"/>
      <c r="D42" s="35"/>
      <c r="E42" s="35">
        <f>'[1]Т.8.2.'!E20</f>
        <v>6726.6</v>
      </c>
      <c r="F42" s="35"/>
      <c r="G42" s="35"/>
      <c r="H42" s="35"/>
      <c r="I42" s="35"/>
      <c r="J42" s="35">
        <f>'[1]Т.8.2.'!H20</f>
        <v>9697.6</v>
      </c>
      <c r="K42" s="35"/>
      <c r="L42" s="35"/>
      <c r="M42" s="35"/>
      <c r="N42" s="35"/>
      <c r="O42" s="35"/>
      <c r="P42" s="35"/>
      <c r="Q42" s="35"/>
      <c r="R42" s="39">
        <f>'[1]Т.8.2.'!I20</f>
        <v>7399.25</v>
      </c>
      <c r="S42" s="35"/>
      <c r="T42" s="35"/>
      <c r="U42" s="35"/>
    </row>
    <row r="43" spans="1:10" ht="12.75">
      <c r="A43" s="62"/>
      <c r="B43" s="63"/>
      <c r="C43" s="64"/>
      <c r="D43" s="64"/>
      <c r="E43" s="64"/>
      <c r="F43" s="64"/>
      <c r="G43" s="64"/>
      <c r="H43" s="64"/>
      <c r="I43" s="64"/>
      <c r="J43" s="64"/>
    </row>
    <row r="44" spans="1:2" ht="12.75">
      <c r="A44" s="65"/>
      <c r="B44" s="66"/>
    </row>
    <row r="45" spans="1:2" ht="12.75">
      <c r="A45" s="65"/>
      <c r="B45" s="66"/>
    </row>
    <row r="46" spans="1:2" ht="12.75">
      <c r="A46" s="65"/>
      <c r="B46" s="66"/>
    </row>
    <row r="47" spans="1:2" ht="12.75">
      <c r="A47" s="65"/>
      <c r="B47" s="66"/>
    </row>
    <row r="48" spans="1:2" ht="12.75">
      <c r="A48" s="65"/>
      <c r="B48" s="66"/>
    </row>
    <row r="49" ht="12.75">
      <c r="B49" s="66"/>
    </row>
    <row r="50" ht="12.75">
      <c r="B50" s="66"/>
    </row>
    <row r="51" ht="12.75">
      <c r="B51" s="66"/>
    </row>
    <row r="52" ht="12.75">
      <c r="B52" s="66"/>
    </row>
    <row r="53" ht="12.75">
      <c r="B53" s="66"/>
    </row>
    <row r="54" ht="12.75">
      <c r="B54" s="66"/>
    </row>
    <row r="55" ht="12.75">
      <c r="B55" s="66"/>
    </row>
    <row r="56" ht="12.75">
      <c r="B56" s="66"/>
    </row>
    <row r="57" ht="12.75">
      <c r="B57" s="66"/>
    </row>
    <row r="58" ht="12.75">
      <c r="B58" s="66"/>
    </row>
    <row r="59" ht="12.75">
      <c r="B59" s="66"/>
    </row>
    <row r="60" ht="12.75">
      <c r="B60" s="66"/>
    </row>
    <row r="61" ht="12.75">
      <c r="B61" s="66"/>
    </row>
    <row r="62" ht="12.75">
      <c r="B62" s="66"/>
    </row>
    <row r="63" ht="12.75">
      <c r="B63" s="66"/>
    </row>
    <row r="64" ht="12.75">
      <c r="B64" s="66"/>
    </row>
    <row r="65" ht="12.75">
      <c r="B65" s="66"/>
    </row>
    <row r="66" ht="12.75">
      <c r="B66" s="66"/>
    </row>
    <row r="67" ht="12.75">
      <c r="B67" s="66"/>
    </row>
    <row r="68" ht="12.75">
      <c r="B68" s="66"/>
    </row>
    <row r="69" ht="12.75">
      <c r="B69" s="67"/>
    </row>
    <row r="70" ht="12.75">
      <c r="B70" s="67"/>
    </row>
    <row r="71" ht="12.75">
      <c r="B71" s="67"/>
    </row>
    <row r="72" ht="12.75">
      <c r="B72" s="67"/>
    </row>
    <row r="73" ht="12.75">
      <c r="B73" s="67"/>
    </row>
    <row r="74" ht="12.75">
      <c r="B74" s="67"/>
    </row>
    <row r="75" ht="12.75">
      <c r="B75" s="67"/>
    </row>
    <row r="76" ht="12.75">
      <c r="B76" s="67"/>
    </row>
    <row r="77" ht="12.75">
      <c r="B77" s="67"/>
    </row>
    <row r="78" ht="12.75">
      <c r="B78" s="67"/>
    </row>
  </sheetData>
  <mergeCells count="24">
    <mergeCell ref="T6:T7"/>
    <mergeCell ref="U6:U7"/>
    <mergeCell ref="P6:P7"/>
    <mergeCell ref="Q6:Q7"/>
    <mergeCell ref="R6:R7"/>
    <mergeCell ref="S6:S7"/>
    <mergeCell ref="L6:L7"/>
    <mergeCell ref="M6:M7"/>
    <mergeCell ref="N6:N7"/>
    <mergeCell ref="O6:O7"/>
    <mergeCell ref="H6:H7"/>
    <mergeCell ref="I6:I7"/>
    <mergeCell ref="J6:J7"/>
    <mergeCell ref="K6:K7"/>
    <mergeCell ref="C1:U1"/>
    <mergeCell ref="A2:V2"/>
    <mergeCell ref="B3:I3"/>
    <mergeCell ref="A5:A7"/>
    <mergeCell ref="B5:B7"/>
    <mergeCell ref="C5:L5"/>
    <mergeCell ref="M5:N5"/>
    <mergeCell ref="O5:U5"/>
    <mergeCell ref="C6:D6"/>
    <mergeCell ref="E6:G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1">
      <selection activeCell="B10" sqref="B10"/>
    </sheetView>
  </sheetViews>
  <sheetFormatPr defaultColWidth="9.33203125" defaultRowHeight="12.75"/>
  <cols>
    <col min="1" max="1" width="4.16015625" style="68" customWidth="1"/>
    <col min="2" max="2" width="42" style="68" customWidth="1"/>
    <col min="3" max="3" width="12.33203125" style="68" customWidth="1"/>
    <col min="4" max="4" width="11.5" style="68" customWidth="1"/>
    <col min="5" max="5" width="10.33203125" style="68" customWidth="1"/>
    <col min="6" max="6" width="11.33203125" style="68" customWidth="1"/>
    <col min="7" max="7" width="10.16015625" style="68" customWidth="1"/>
    <col min="8" max="8" width="9.33203125" style="68" customWidth="1"/>
    <col min="9" max="9" width="11" style="68" customWidth="1"/>
    <col min="10" max="16384" width="9.33203125" style="68" customWidth="1"/>
  </cols>
  <sheetData>
    <row r="1" spans="8:9" ht="12.75">
      <c r="H1" s="69" t="s">
        <v>92</v>
      </c>
      <c r="I1" s="69"/>
    </row>
    <row r="2" spans="1:9" ht="15" customHeight="1">
      <c r="A2" s="70" t="s">
        <v>93</v>
      </c>
      <c r="B2" s="70"/>
      <c r="C2" s="70"/>
      <c r="D2" s="70"/>
      <c r="E2" s="70"/>
      <c r="F2" s="70"/>
      <c r="G2" s="70"/>
      <c r="H2" s="70"/>
      <c r="I2" s="70"/>
    </row>
    <row r="3" spans="8:9" ht="12.75" customHeight="1" thickBot="1">
      <c r="H3" s="71" t="s">
        <v>94</v>
      </c>
      <c r="I3" s="71"/>
    </row>
    <row r="4" spans="1:10" ht="12.75" customHeight="1" thickBot="1">
      <c r="A4" s="72" t="s">
        <v>95</v>
      </c>
      <c r="B4" s="73"/>
      <c r="C4" s="74" t="s">
        <v>7</v>
      </c>
      <c r="D4" s="75"/>
      <c r="E4" s="76"/>
      <c r="F4" s="77" t="s">
        <v>96</v>
      </c>
      <c r="G4" s="78"/>
      <c r="H4" s="78"/>
      <c r="I4" s="79" t="s">
        <v>97</v>
      </c>
      <c r="J4" s="79"/>
    </row>
    <row r="5" spans="1:10" ht="12.75" customHeight="1" thickBot="1">
      <c r="A5" s="80"/>
      <c r="B5" s="81"/>
      <c r="C5" s="82"/>
      <c r="D5" s="83"/>
      <c r="E5" s="83"/>
      <c r="F5" s="79" t="s">
        <v>98</v>
      </c>
      <c r="G5" s="78" t="s">
        <v>99</v>
      </c>
      <c r="H5" s="78"/>
      <c r="I5" s="79"/>
      <c r="J5" s="79"/>
    </row>
    <row r="6" spans="1:10" ht="39" customHeight="1" thickBot="1">
      <c r="A6" s="84"/>
      <c r="B6" s="85"/>
      <c r="C6" s="86" t="s">
        <v>98</v>
      </c>
      <c r="D6" s="86" t="s">
        <v>100</v>
      </c>
      <c r="E6" s="87" t="s">
        <v>101</v>
      </c>
      <c r="F6" s="79"/>
      <c r="G6" s="88" t="s">
        <v>23</v>
      </c>
      <c r="H6" s="89" t="s">
        <v>102</v>
      </c>
      <c r="I6" s="90" t="s">
        <v>103</v>
      </c>
      <c r="J6" s="90" t="s">
        <v>104</v>
      </c>
    </row>
    <row r="7" spans="1:11" ht="9" customHeight="1">
      <c r="A7" s="91">
        <v>1</v>
      </c>
      <c r="B7" s="92">
        <v>2</v>
      </c>
      <c r="C7" s="92">
        <v>3</v>
      </c>
      <c r="D7" s="92">
        <v>4</v>
      </c>
      <c r="E7" s="93">
        <v>5</v>
      </c>
      <c r="F7" s="94">
        <v>6</v>
      </c>
      <c r="G7" s="95">
        <v>7</v>
      </c>
      <c r="H7" s="93">
        <v>8</v>
      </c>
      <c r="I7" s="96">
        <v>9</v>
      </c>
      <c r="J7" s="97"/>
      <c r="K7" s="98"/>
    </row>
    <row r="8" spans="1:10" ht="13.5" customHeight="1">
      <c r="A8" s="99" t="s">
        <v>25</v>
      </c>
      <c r="B8" s="100" t="s">
        <v>105</v>
      </c>
      <c r="C8" s="101"/>
      <c r="D8" s="101">
        <v>11.434</v>
      </c>
      <c r="E8" s="102"/>
      <c r="F8" s="103">
        <v>10.638</v>
      </c>
      <c r="G8" s="104">
        <v>4.132</v>
      </c>
      <c r="H8" s="105">
        <f>11.108</f>
        <v>11.108</v>
      </c>
      <c r="I8" s="106">
        <v>11.108</v>
      </c>
      <c r="J8" s="107">
        <f>F8</f>
        <v>10.638</v>
      </c>
    </row>
    <row r="9" spans="1:10" ht="12.75" hidden="1">
      <c r="A9" s="108"/>
      <c r="B9" s="109" t="s">
        <v>106</v>
      </c>
      <c r="C9" s="101"/>
      <c r="D9" s="101"/>
      <c r="E9" s="102"/>
      <c r="F9" s="110"/>
      <c r="G9" s="111"/>
      <c r="H9" s="102"/>
      <c r="I9" s="101"/>
      <c r="J9" s="112"/>
    </row>
    <row r="10" spans="1:10" ht="10.5" customHeight="1">
      <c r="A10" s="108"/>
      <c r="B10" s="109" t="s">
        <v>107</v>
      </c>
      <c r="C10" s="101"/>
      <c r="D10" s="101"/>
      <c r="E10" s="102"/>
      <c r="F10" s="110"/>
      <c r="G10" s="111"/>
      <c r="H10" s="102"/>
      <c r="I10" s="101"/>
      <c r="J10" s="112"/>
    </row>
    <row r="11" spans="1:10" ht="12.75">
      <c r="A11" s="108"/>
      <c r="B11" s="109" t="s">
        <v>108</v>
      </c>
      <c r="C11" s="101"/>
      <c r="D11" s="101"/>
      <c r="E11" s="102"/>
      <c r="F11" s="103"/>
      <c r="G11" s="104"/>
      <c r="H11" s="105"/>
      <c r="I11" s="106"/>
      <c r="J11" s="112"/>
    </row>
    <row r="12" spans="1:10" ht="12.75">
      <c r="A12" s="108"/>
      <c r="B12" s="109" t="s">
        <v>109</v>
      </c>
      <c r="C12" s="101"/>
      <c r="D12" s="101"/>
      <c r="E12" s="102"/>
      <c r="F12" s="103"/>
      <c r="G12" s="104"/>
      <c r="H12" s="105"/>
      <c r="I12" s="106"/>
      <c r="J12" s="112"/>
    </row>
    <row r="13" spans="1:10" ht="12.75">
      <c r="A13" s="108"/>
      <c r="B13" s="109" t="s">
        <v>110</v>
      </c>
      <c r="C13" s="101"/>
      <c r="D13" s="101"/>
      <c r="E13" s="102"/>
      <c r="F13" s="103"/>
      <c r="G13" s="104"/>
      <c r="H13" s="105"/>
      <c r="I13" s="106"/>
      <c r="J13" s="112"/>
    </row>
    <row r="14" spans="1:10" ht="12.75">
      <c r="A14" s="108"/>
      <c r="B14" s="109" t="s">
        <v>111</v>
      </c>
      <c r="C14" s="101"/>
      <c r="D14" s="101"/>
      <c r="E14" s="102"/>
      <c r="F14" s="103"/>
      <c r="G14" s="104"/>
      <c r="H14" s="105"/>
      <c r="I14" s="106"/>
      <c r="J14" s="112"/>
    </row>
    <row r="15" spans="1:10" ht="0.75" customHeight="1">
      <c r="A15" s="108"/>
      <c r="B15" s="109" t="s">
        <v>112</v>
      </c>
      <c r="C15" s="101"/>
      <c r="D15" s="101"/>
      <c r="E15" s="102"/>
      <c r="F15" s="103"/>
      <c r="G15" s="104"/>
      <c r="H15" s="105"/>
      <c r="I15" s="106"/>
      <c r="J15" s="112"/>
    </row>
    <row r="16" spans="1:10" ht="25.5" customHeight="1">
      <c r="A16" s="99" t="s">
        <v>27</v>
      </c>
      <c r="B16" s="100" t="s">
        <v>113</v>
      </c>
      <c r="C16" s="101"/>
      <c r="D16" s="101">
        <v>0.69</v>
      </c>
      <c r="E16" s="102"/>
      <c r="F16" s="103">
        <v>0.245</v>
      </c>
      <c r="G16" s="104">
        <v>0.249</v>
      </c>
      <c r="H16" s="105">
        <v>0.67</v>
      </c>
      <c r="I16" s="106">
        <f>H16</f>
        <v>0.67</v>
      </c>
      <c r="J16" s="107">
        <f>F16</f>
        <v>0.245</v>
      </c>
    </row>
    <row r="17" spans="1:10" ht="0.75" customHeight="1">
      <c r="A17" s="108"/>
      <c r="B17" s="109" t="s">
        <v>106</v>
      </c>
      <c r="C17" s="101"/>
      <c r="D17" s="101"/>
      <c r="E17" s="102"/>
      <c r="F17" s="110"/>
      <c r="G17" s="111"/>
      <c r="H17" s="102"/>
      <c r="I17" s="101"/>
      <c r="J17" s="112" t="b">
        <f>J24=J16/J8</f>
        <v>1</v>
      </c>
    </row>
    <row r="18" spans="1:10" ht="9.75" customHeight="1">
      <c r="A18" s="108"/>
      <c r="B18" s="109" t="s">
        <v>107</v>
      </c>
      <c r="C18" s="101"/>
      <c r="D18" s="101"/>
      <c r="E18" s="102"/>
      <c r="F18" s="110"/>
      <c r="G18" s="111"/>
      <c r="H18" s="102"/>
      <c r="I18" s="101"/>
      <c r="J18" s="112"/>
    </row>
    <row r="19" spans="1:10" ht="14.25" customHeight="1">
      <c r="A19" s="108"/>
      <c r="B19" s="109" t="s">
        <v>108</v>
      </c>
      <c r="C19" s="101"/>
      <c r="D19" s="101"/>
      <c r="E19" s="102"/>
      <c r="F19" s="103"/>
      <c r="G19" s="104"/>
      <c r="H19" s="105"/>
      <c r="I19" s="106"/>
      <c r="J19" s="112"/>
    </row>
    <row r="20" spans="1:10" ht="15" customHeight="1">
      <c r="A20" s="108"/>
      <c r="B20" s="109" t="s">
        <v>109</v>
      </c>
      <c r="C20" s="101"/>
      <c r="D20" s="101"/>
      <c r="E20" s="102"/>
      <c r="F20" s="103"/>
      <c r="G20" s="104"/>
      <c r="H20" s="105"/>
      <c r="I20" s="106"/>
      <c r="J20" s="112"/>
    </row>
    <row r="21" spans="1:10" ht="12.75" customHeight="1">
      <c r="A21" s="108"/>
      <c r="B21" s="109" t="s">
        <v>110</v>
      </c>
      <c r="C21" s="101"/>
      <c r="D21" s="101"/>
      <c r="E21" s="102"/>
      <c r="F21" s="103"/>
      <c r="G21" s="104"/>
      <c r="H21" s="105"/>
      <c r="I21" s="106"/>
      <c r="J21" s="112"/>
    </row>
    <row r="22" spans="1:10" ht="15" customHeight="1">
      <c r="A22" s="108"/>
      <c r="B22" s="109" t="s">
        <v>111</v>
      </c>
      <c r="C22" s="101"/>
      <c r="D22" s="101"/>
      <c r="E22" s="102"/>
      <c r="F22" s="103"/>
      <c r="G22" s="104"/>
      <c r="H22" s="105"/>
      <c r="I22" s="106"/>
      <c r="J22" s="112"/>
    </row>
    <row r="23" spans="1:10" ht="13.5" customHeight="1" hidden="1">
      <c r="A23" s="108"/>
      <c r="B23" s="109" t="s">
        <v>112</v>
      </c>
      <c r="C23" s="101"/>
      <c r="D23" s="101"/>
      <c r="E23" s="102"/>
      <c r="F23" s="103"/>
      <c r="G23" s="104"/>
      <c r="H23" s="105"/>
      <c r="I23" s="106"/>
      <c r="J23" s="112"/>
    </row>
    <row r="24" spans="1:10" ht="12.75">
      <c r="A24" s="113" t="s">
        <v>29</v>
      </c>
      <c r="B24" s="100" t="s">
        <v>114</v>
      </c>
      <c r="C24" s="106"/>
      <c r="D24" s="106"/>
      <c r="E24" s="105"/>
      <c r="F24" s="114">
        <f>F16/F8</f>
        <v>0.023030644858056025</v>
      </c>
      <c r="G24" s="114">
        <f>G16/G8</f>
        <v>0.06026137463697968</v>
      </c>
      <c r="H24" s="114">
        <f>H16/H8</f>
        <v>0.060316888728844074</v>
      </c>
      <c r="I24" s="114">
        <f>I16/I8</f>
        <v>0.060316888728844074</v>
      </c>
      <c r="J24" s="114">
        <f>J16/J8</f>
        <v>0.023030644858056025</v>
      </c>
    </row>
    <row r="25" spans="1:10" ht="24">
      <c r="A25" s="99" t="s">
        <v>31</v>
      </c>
      <c r="B25" s="115" t="s">
        <v>115</v>
      </c>
      <c r="C25" s="106"/>
      <c r="D25" s="106">
        <f>D8-D16</f>
        <v>10.744</v>
      </c>
      <c r="E25" s="105"/>
      <c r="F25" s="103">
        <f>F8-F16</f>
        <v>10.393</v>
      </c>
      <c r="G25" s="104">
        <f>G8-G16</f>
        <v>3.8829999999999996</v>
      </c>
      <c r="H25" s="105">
        <f>H8-H16</f>
        <v>10.438</v>
      </c>
      <c r="I25" s="106">
        <f>H25</f>
        <v>10.438</v>
      </c>
      <c r="J25" s="107">
        <f>J8-J16</f>
        <v>10.393</v>
      </c>
    </row>
    <row r="26" spans="1:10" ht="12.75">
      <c r="A26" s="116"/>
      <c r="B26" s="117" t="s">
        <v>116</v>
      </c>
      <c r="C26" s="118"/>
      <c r="D26" s="118"/>
      <c r="E26" s="119"/>
      <c r="F26" s="120"/>
      <c r="G26" s="121"/>
      <c r="H26" s="119"/>
      <c r="I26" s="122"/>
      <c r="J26" s="112"/>
    </row>
    <row r="27" spans="1:10" ht="1.5" customHeight="1">
      <c r="A27" s="123"/>
      <c r="B27" s="124"/>
      <c r="C27" s="125"/>
      <c r="D27" s="125"/>
      <c r="E27" s="126"/>
      <c r="F27" s="127"/>
      <c r="G27" s="128"/>
      <c r="H27" s="126"/>
      <c r="I27" s="122"/>
      <c r="J27" s="112"/>
    </row>
    <row r="28" spans="1:10" ht="12.75">
      <c r="A28" s="108"/>
      <c r="B28" s="109" t="s">
        <v>108</v>
      </c>
      <c r="C28" s="106"/>
      <c r="D28" s="106"/>
      <c r="E28" s="105"/>
      <c r="F28" s="103"/>
      <c r="G28" s="104"/>
      <c r="H28" s="105"/>
      <c r="I28" s="106"/>
      <c r="J28" s="112"/>
    </row>
    <row r="29" spans="1:10" ht="12.75">
      <c r="A29" s="108"/>
      <c r="B29" s="109" t="s">
        <v>109</v>
      </c>
      <c r="C29" s="106"/>
      <c r="D29" s="106"/>
      <c r="E29" s="105"/>
      <c r="F29" s="103"/>
      <c r="G29" s="104"/>
      <c r="H29" s="105"/>
      <c r="I29" s="106"/>
      <c r="J29" s="112"/>
    </row>
    <row r="30" spans="1:10" ht="12.75">
      <c r="A30" s="108"/>
      <c r="B30" s="109" t="s">
        <v>110</v>
      </c>
      <c r="C30" s="106"/>
      <c r="D30" s="106"/>
      <c r="E30" s="105"/>
      <c r="F30" s="103"/>
      <c r="G30" s="104"/>
      <c r="H30" s="105"/>
      <c r="I30" s="106"/>
      <c r="J30" s="112"/>
    </row>
    <row r="31" spans="1:10" ht="12.75">
      <c r="A31" s="108"/>
      <c r="B31" s="109" t="s">
        <v>111</v>
      </c>
      <c r="C31" s="106"/>
      <c r="D31" s="106"/>
      <c r="E31" s="105"/>
      <c r="F31" s="103"/>
      <c r="G31" s="104"/>
      <c r="H31" s="105"/>
      <c r="I31" s="106"/>
      <c r="J31" s="112"/>
    </row>
    <row r="32" spans="1:10" ht="12.75" hidden="1">
      <c r="A32" s="108"/>
      <c r="B32" s="109" t="s">
        <v>112</v>
      </c>
      <c r="C32" s="106"/>
      <c r="D32" s="106"/>
      <c r="E32" s="105"/>
      <c r="F32" s="103"/>
      <c r="G32" s="104"/>
      <c r="H32" s="105"/>
      <c r="I32" s="106"/>
      <c r="J32" s="112"/>
    </row>
    <row r="33" spans="1:10" ht="12" customHeight="1">
      <c r="A33" s="99" t="s">
        <v>33</v>
      </c>
      <c r="B33" s="129" t="s">
        <v>117</v>
      </c>
      <c r="C33" s="106"/>
      <c r="D33" s="106">
        <v>0</v>
      </c>
      <c r="E33" s="105"/>
      <c r="F33" s="103">
        <v>0</v>
      </c>
      <c r="G33" s="104">
        <v>0</v>
      </c>
      <c r="H33" s="105">
        <v>0</v>
      </c>
      <c r="I33" s="106">
        <v>0</v>
      </c>
      <c r="J33" s="112">
        <v>0</v>
      </c>
    </row>
    <row r="34" spans="1:10" ht="12.75" customHeight="1" hidden="1">
      <c r="A34" s="108"/>
      <c r="B34" s="109" t="s">
        <v>106</v>
      </c>
      <c r="C34" s="101"/>
      <c r="D34" s="101"/>
      <c r="E34" s="102"/>
      <c r="F34" s="110"/>
      <c r="G34" s="111"/>
      <c r="H34" s="102"/>
      <c r="I34" s="101"/>
      <c r="J34" s="112"/>
    </row>
    <row r="35" spans="1:10" ht="9.75" customHeight="1">
      <c r="A35" s="108"/>
      <c r="B35" s="109" t="s">
        <v>107</v>
      </c>
      <c r="C35" s="101"/>
      <c r="D35" s="101"/>
      <c r="E35" s="102"/>
      <c r="F35" s="110"/>
      <c r="G35" s="111"/>
      <c r="H35" s="102"/>
      <c r="I35" s="101"/>
      <c r="J35" s="112"/>
    </row>
    <row r="36" spans="1:10" ht="12.75">
      <c r="A36" s="108"/>
      <c r="B36" s="109" t="s">
        <v>108</v>
      </c>
      <c r="C36" s="106"/>
      <c r="D36" s="106"/>
      <c r="E36" s="105"/>
      <c r="F36" s="103"/>
      <c r="G36" s="104"/>
      <c r="H36" s="105"/>
      <c r="I36" s="106"/>
      <c r="J36" s="112"/>
    </row>
    <row r="37" spans="1:10" ht="12.75">
      <c r="A37" s="108"/>
      <c r="B37" s="109" t="s">
        <v>109</v>
      </c>
      <c r="C37" s="106"/>
      <c r="D37" s="106"/>
      <c r="E37" s="105"/>
      <c r="F37" s="103"/>
      <c r="G37" s="104"/>
      <c r="H37" s="105"/>
      <c r="I37" s="106"/>
      <c r="J37" s="112"/>
    </row>
    <row r="38" spans="1:10" ht="12.75">
      <c r="A38" s="108"/>
      <c r="B38" s="109" t="s">
        <v>110</v>
      </c>
      <c r="C38" s="106"/>
      <c r="D38" s="106"/>
      <c r="E38" s="105"/>
      <c r="F38" s="103"/>
      <c r="G38" s="104"/>
      <c r="H38" s="105"/>
      <c r="I38" s="106"/>
      <c r="J38" s="112"/>
    </row>
    <row r="39" spans="1:10" ht="12.75">
      <c r="A39" s="108"/>
      <c r="B39" s="109" t="s">
        <v>111</v>
      </c>
      <c r="C39" s="106"/>
      <c r="D39" s="106"/>
      <c r="E39" s="105"/>
      <c r="F39" s="103"/>
      <c r="G39" s="104"/>
      <c r="H39" s="105"/>
      <c r="I39" s="106"/>
      <c r="J39" s="112"/>
    </row>
    <row r="40" spans="1:10" ht="0.75" customHeight="1" hidden="1">
      <c r="A40" s="108"/>
      <c r="B40" s="109" t="s">
        <v>112</v>
      </c>
      <c r="C40" s="106"/>
      <c r="D40" s="106"/>
      <c r="E40" s="105"/>
      <c r="F40" s="103"/>
      <c r="G40" s="104"/>
      <c r="H40" s="105"/>
      <c r="I40" s="106"/>
      <c r="J40" s="112"/>
    </row>
    <row r="41" spans="1:10" ht="12.75">
      <c r="A41" s="108"/>
      <c r="B41" s="130" t="s">
        <v>107</v>
      </c>
      <c r="C41" s="106"/>
      <c r="D41" s="106"/>
      <c r="E41" s="105"/>
      <c r="F41" s="103"/>
      <c r="G41" s="104"/>
      <c r="H41" s="105"/>
      <c r="I41" s="106"/>
      <c r="J41" s="112"/>
    </row>
    <row r="42" spans="1:10" ht="12.75">
      <c r="A42" s="108"/>
      <c r="B42" s="130" t="s">
        <v>118</v>
      </c>
      <c r="C42" s="106"/>
      <c r="D42" s="106"/>
      <c r="E42" s="105"/>
      <c r="F42" s="103"/>
      <c r="G42" s="104"/>
      <c r="H42" s="105"/>
      <c r="I42" s="106"/>
      <c r="J42" s="112"/>
    </row>
    <row r="43" spans="1:10" ht="12.75">
      <c r="A43" s="108"/>
      <c r="B43" s="130" t="s">
        <v>119</v>
      </c>
      <c r="C43" s="106"/>
      <c r="D43" s="106"/>
      <c r="E43" s="105"/>
      <c r="F43" s="103"/>
      <c r="G43" s="104"/>
      <c r="H43" s="105"/>
      <c r="I43" s="106"/>
      <c r="J43" s="112"/>
    </row>
    <row r="44" spans="1:10" ht="24">
      <c r="A44" s="99" t="s">
        <v>35</v>
      </c>
      <c r="B44" s="115" t="s">
        <v>120</v>
      </c>
      <c r="C44" s="101"/>
      <c r="D44" s="101">
        <f>D25</f>
        <v>10.744</v>
      </c>
      <c r="E44" s="102"/>
      <c r="F44" s="103">
        <f>F25</f>
        <v>10.393</v>
      </c>
      <c r="G44" s="104">
        <f>G25</f>
        <v>3.8829999999999996</v>
      </c>
      <c r="H44" s="105">
        <f>H25</f>
        <v>10.438</v>
      </c>
      <c r="I44" s="106">
        <f>I25</f>
        <v>10.438</v>
      </c>
      <c r="J44" s="107">
        <f>J25+J33</f>
        <v>10.393</v>
      </c>
    </row>
    <row r="45" spans="1:10" ht="12.75" hidden="1">
      <c r="A45" s="108"/>
      <c r="B45" s="109" t="s">
        <v>106</v>
      </c>
      <c r="C45" s="101"/>
      <c r="D45" s="101"/>
      <c r="E45" s="102"/>
      <c r="F45" s="110"/>
      <c r="G45" s="111"/>
      <c r="H45" s="102"/>
      <c r="I45" s="101"/>
      <c r="J45" s="112"/>
    </row>
    <row r="46" spans="1:10" ht="10.5" customHeight="1">
      <c r="A46" s="108"/>
      <c r="B46" s="109" t="s">
        <v>107</v>
      </c>
      <c r="C46" s="101"/>
      <c r="D46" s="101"/>
      <c r="E46" s="102"/>
      <c r="F46" s="110"/>
      <c r="G46" s="111"/>
      <c r="H46" s="102"/>
      <c r="I46" s="101"/>
      <c r="J46" s="112"/>
    </row>
    <row r="47" spans="1:10" ht="12.75">
      <c r="A47" s="99"/>
      <c r="B47" s="109" t="s">
        <v>108</v>
      </c>
      <c r="C47" s="101"/>
      <c r="D47" s="101"/>
      <c r="E47" s="102"/>
      <c r="F47" s="103"/>
      <c r="G47" s="104"/>
      <c r="H47" s="105"/>
      <c r="I47" s="106"/>
      <c r="J47" s="112"/>
    </row>
    <row r="48" spans="1:10" ht="12.75">
      <c r="A48" s="99"/>
      <c r="B48" s="109" t="s">
        <v>109</v>
      </c>
      <c r="C48" s="101"/>
      <c r="D48" s="101"/>
      <c r="E48" s="102"/>
      <c r="F48" s="103"/>
      <c r="G48" s="104"/>
      <c r="H48" s="105"/>
      <c r="I48" s="106"/>
      <c r="J48" s="112"/>
    </row>
    <row r="49" spans="1:10" ht="12.75">
      <c r="A49" s="99"/>
      <c r="B49" s="109" t="s">
        <v>110</v>
      </c>
      <c r="C49" s="101"/>
      <c r="D49" s="101"/>
      <c r="E49" s="102"/>
      <c r="F49" s="103"/>
      <c r="G49" s="104"/>
      <c r="H49" s="105"/>
      <c r="I49" s="106"/>
      <c r="J49" s="112"/>
    </row>
    <row r="50" spans="1:10" ht="12.75">
      <c r="A50" s="99"/>
      <c r="B50" s="109" t="s">
        <v>111</v>
      </c>
      <c r="C50" s="101"/>
      <c r="D50" s="101"/>
      <c r="E50" s="102"/>
      <c r="F50" s="103"/>
      <c r="G50" s="104"/>
      <c r="H50" s="105"/>
      <c r="I50" s="106"/>
      <c r="J50" s="112"/>
    </row>
    <row r="51" spans="1:10" ht="12.75" hidden="1">
      <c r="A51" s="99"/>
      <c r="B51" s="109" t="s">
        <v>112</v>
      </c>
      <c r="C51" s="101"/>
      <c r="D51" s="101"/>
      <c r="E51" s="102"/>
      <c r="F51" s="103"/>
      <c r="G51" s="104"/>
      <c r="H51" s="105"/>
      <c r="I51" s="106"/>
      <c r="J51" s="112"/>
    </row>
    <row r="52" spans="1:10" ht="12.75" customHeight="1">
      <c r="A52" s="99" t="s">
        <v>37</v>
      </c>
      <c r="B52" s="100" t="s">
        <v>121</v>
      </c>
      <c r="C52" s="101"/>
      <c r="D52" s="101">
        <v>0.753</v>
      </c>
      <c r="E52" s="102"/>
      <c r="F52" s="103">
        <v>0.728</v>
      </c>
      <c r="G52" s="104">
        <f>G44-G71</f>
        <v>0.28799999999999937</v>
      </c>
      <c r="H52" s="105">
        <v>0.773</v>
      </c>
      <c r="I52" s="106">
        <f>H52</f>
        <v>0.773</v>
      </c>
      <c r="J52" s="107">
        <f>F52</f>
        <v>0.728</v>
      </c>
    </row>
    <row r="53" spans="1:10" ht="0.75" customHeight="1">
      <c r="A53" s="108"/>
      <c r="B53" s="109" t="s">
        <v>106</v>
      </c>
      <c r="C53" s="101"/>
      <c r="D53" s="101"/>
      <c r="E53" s="102"/>
      <c r="F53" s="110"/>
      <c r="G53" s="111"/>
      <c r="H53" s="102"/>
      <c r="I53" s="101"/>
      <c r="J53" s="112"/>
    </row>
    <row r="54" spans="1:10" ht="11.25" customHeight="1">
      <c r="A54" s="108"/>
      <c r="B54" s="109" t="s">
        <v>107</v>
      </c>
      <c r="C54" s="101"/>
      <c r="D54" s="101"/>
      <c r="E54" s="102"/>
      <c r="F54" s="110"/>
      <c r="G54" s="111"/>
      <c r="H54" s="102"/>
      <c r="I54" s="101"/>
      <c r="J54" s="112"/>
    </row>
    <row r="55" spans="1:10" ht="12.75">
      <c r="A55" s="108"/>
      <c r="B55" s="109" t="s">
        <v>108</v>
      </c>
      <c r="C55" s="101"/>
      <c r="D55" s="101"/>
      <c r="E55" s="102"/>
      <c r="F55" s="103"/>
      <c r="G55" s="104"/>
      <c r="H55" s="105"/>
      <c r="I55" s="106"/>
      <c r="J55" s="112"/>
    </row>
    <row r="56" spans="1:10" ht="12.75">
      <c r="A56" s="108"/>
      <c r="B56" s="109" t="s">
        <v>109</v>
      </c>
      <c r="C56" s="101"/>
      <c r="D56" s="101"/>
      <c r="E56" s="102"/>
      <c r="F56" s="103"/>
      <c r="G56" s="104"/>
      <c r="H56" s="105"/>
      <c r="I56" s="106"/>
      <c r="J56" s="112"/>
    </row>
    <row r="57" spans="1:10" ht="12.75">
      <c r="A57" s="108"/>
      <c r="B57" s="109" t="s">
        <v>110</v>
      </c>
      <c r="C57" s="101"/>
      <c r="D57" s="101"/>
      <c r="E57" s="102"/>
      <c r="F57" s="103"/>
      <c r="G57" s="104"/>
      <c r="H57" s="105"/>
      <c r="I57" s="106"/>
      <c r="J57" s="112"/>
    </row>
    <row r="58" spans="1:10" ht="13.5" customHeight="1">
      <c r="A58" s="108"/>
      <c r="B58" s="109" t="s">
        <v>111</v>
      </c>
      <c r="C58" s="101"/>
      <c r="D58" s="101"/>
      <c r="E58" s="102"/>
      <c r="F58" s="103"/>
      <c r="G58" s="104"/>
      <c r="H58" s="105"/>
      <c r="I58" s="106"/>
      <c r="J58" s="112"/>
    </row>
    <row r="59" spans="1:10" ht="12.75" hidden="1">
      <c r="A59" s="108"/>
      <c r="B59" s="109" t="s">
        <v>112</v>
      </c>
      <c r="C59" s="101"/>
      <c r="D59" s="101"/>
      <c r="E59" s="102"/>
      <c r="F59" s="103"/>
      <c r="G59" s="104"/>
      <c r="H59" s="105"/>
      <c r="I59" s="106"/>
      <c r="J59" s="112"/>
    </row>
    <row r="60" spans="1:10" ht="12.75">
      <c r="A60" s="108"/>
      <c r="B60" s="131" t="s">
        <v>107</v>
      </c>
      <c r="C60" s="106"/>
      <c r="D60" s="106"/>
      <c r="E60" s="105"/>
      <c r="F60" s="103"/>
      <c r="G60" s="104"/>
      <c r="H60" s="105"/>
      <c r="I60" s="106"/>
      <c r="J60" s="112"/>
    </row>
    <row r="61" spans="1:10" ht="11.25" customHeight="1">
      <c r="A61" s="108" t="s">
        <v>122</v>
      </c>
      <c r="B61" s="130" t="s">
        <v>123</v>
      </c>
      <c r="C61" s="106"/>
      <c r="D61" s="106"/>
      <c r="E61" s="105"/>
      <c r="F61" s="103"/>
      <c r="G61" s="104"/>
      <c r="H61" s="105"/>
      <c r="I61" s="106"/>
      <c r="J61" s="112"/>
    </row>
    <row r="62" spans="1:10" ht="14.25" customHeight="1">
      <c r="A62" s="108" t="s">
        <v>124</v>
      </c>
      <c r="B62" s="130" t="s">
        <v>125</v>
      </c>
      <c r="C62" s="106"/>
      <c r="D62" s="106"/>
      <c r="E62" s="105"/>
      <c r="F62" s="103"/>
      <c r="G62" s="104"/>
      <c r="H62" s="105"/>
      <c r="I62" s="106"/>
      <c r="J62" s="112"/>
    </row>
    <row r="63" spans="1:10" ht="13.5" customHeight="1">
      <c r="A63" s="132" t="s">
        <v>39</v>
      </c>
      <c r="B63" s="133" t="s">
        <v>126</v>
      </c>
      <c r="C63" s="134"/>
      <c r="D63" s="135">
        <f>D52/D44</f>
        <v>0.07008562918838422</v>
      </c>
      <c r="E63" s="136"/>
      <c r="F63" s="137">
        <f>F52/F44</f>
        <v>0.07004714711825266</v>
      </c>
      <c r="G63" s="138">
        <f>G52/G44</f>
        <v>0.07416945660571707</v>
      </c>
      <c r="H63" s="139">
        <f>H52/H44</f>
        <v>0.07405633263077217</v>
      </c>
      <c r="I63" s="140">
        <f>I52/I44</f>
        <v>0.07405633263077217</v>
      </c>
      <c r="J63" s="42">
        <f>J52/J44</f>
        <v>0.07004714711825266</v>
      </c>
    </row>
    <row r="64" spans="1:10" ht="0.75" customHeight="1">
      <c r="A64" s="116"/>
      <c r="B64" s="117" t="s">
        <v>127</v>
      </c>
      <c r="C64" s="118"/>
      <c r="D64" s="118"/>
      <c r="E64" s="119"/>
      <c r="F64" s="120"/>
      <c r="G64" s="121"/>
      <c r="H64" s="119"/>
      <c r="I64" s="122"/>
      <c r="J64" s="112"/>
    </row>
    <row r="65" spans="1:10" ht="1.5" customHeight="1" hidden="1">
      <c r="A65" s="123"/>
      <c r="B65" s="124"/>
      <c r="C65" s="125"/>
      <c r="D65" s="125"/>
      <c r="E65" s="126"/>
      <c r="F65" s="127"/>
      <c r="G65" s="128"/>
      <c r="H65" s="126"/>
      <c r="I65" s="122"/>
      <c r="J65" s="112"/>
    </row>
    <row r="66" spans="1:10" ht="12.75">
      <c r="A66" s="141"/>
      <c r="B66" s="142" t="s">
        <v>108</v>
      </c>
      <c r="C66" s="143"/>
      <c r="D66" s="143"/>
      <c r="E66" s="144"/>
      <c r="F66" s="145"/>
      <c r="G66" s="146"/>
      <c r="H66" s="147"/>
      <c r="I66" s="106"/>
      <c r="J66" s="112"/>
    </row>
    <row r="67" spans="1:10" ht="12.75">
      <c r="A67" s="108"/>
      <c r="B67" s="109" t="s">
        <v>109</v>
      </c>
      <c r="C67" s="101"/>
      <c r="D67" s="101"/>
      <c r="E67" s="102"/>
      <c r="F67" s="103"/>
      <c r="G67" s="104"/>
      <c r="H67" s="105"/>
      <c r="I67" s="106"/>
      <c r="J67" s="112"/>
    </row>
    <row r="68" spans="1:10" ht="12.75">
      <c r="A68" s="108"/>
      <c r="B68" s="109" t="s">
        <v>110</v>
      </c>
      <c r="C68" s="101"/>
      <c r="D68" s="101"/>
      <c r="E68" s="102"/>
      <c r="F68" s="103"/>
      <c r="G68" s="104"/>
      <c r="H68" s="105"/>
      <c r="I68" s="106"/>
      <c r="J68" s="112"/>
    </row>
    <row r="69" spans="1:10" ht="12.75">
      <c r="A69" s="108"/>
      <c r="B69" s="109" t="s">
        <v>111</v>
      </c>
      <c r="C69" s="101"/>
      <c r="D69" s="101"/>
      <c r="E69" s="102"/>
      <c r="F69" s="103"/>
      <c r="G69" s="104"/>
      <c r="H69" s="105"/>
      <c r="I69" s="106"/>
      <c r="J69" s="112"/>
    </row>
    <row r="70" spans="1:10" ht="12.75" hidden="1">
      <c r="A70" s="108"/>
      <c r="B70" s="109" t="s">
        <v>112</v>
      </c>
      <c r="C70" s="101"/>
      <c r="D70" s="101"/>
      <c r="E70" s="102"/>
      <c r="F70" s="103"/>
      <c r="G70" s="104"/>
      <c r="H70" s="105"/>
      <c r="I70" s="106"/>
      <c r="J70" s="112"/>
    </row>
    <row r="71" spans="1:10" ht="24" customHeight="1">
      <c r="A71" s="99" t="s">
        <v>47</v>
      </c>
      <c r="B71" s="115" t="s">
        <v>128</v>
      </c>
      <c r="C71" s="101">
        <v>9.08</v>
      </c>
      <c r="D71" s="101">
        <v>9.991</v>
      </c>
      <c r="E71" s="102">
        <f>C71-D71</f>
        <v>-0.9109999999999996</v>
      </c>
      <c r="F71" s="103">
        <f>F44-F52</f>
        <v>9.665000000000001</v>
      </c>
      <c r="G71" s="104">
        <v>3.595</v>
      </c>
      <c r="H71" s="105">
        <f>F71</f>
        <v>9.665000000000001</v>
      </c>
      <c r="I71" s="106">
        <f>H71</f>
        <v>9.665000000000001</v>
      </c>
      <c r="J71" s="107">
        <f>J44-J52</f>
        <v>9.665000000000001</v>
      </c>
    </row>
    <row r="72" spans="1:10" ht="12.75" hidden="1">
      <c r="A72" s="148"/>
      <c r="B72" s="109" t="s">
        <v>129</v>
      </c>
      <c r="C72" s="106"/>
      <c r="D72" s="106"/>
      <c r="E72" s="105"/>
      <c r="F72" s="103"/>
      <c r="G72" s="104"/>
      <c r="H72" s="105"/>
      <c r="I72" s="106"/>
      <c r="J72" s="112"/>
    </row>
    <row r="73" spans="1:10" ht="11.25" customHeight="1">
      <c r="A73" s="148"/>
      <c r="B73" s="109" t="s">
        <v>107</v>
      </c>
      <c r="C73" s="106"/>
      <c r="D73" s="106"/>
      <c r="E73" s="105"/>
      <c r="F73" s="103"/>
      <c r="G73" s="104"/>
      <c r="H73" s="105"/>
      <c r="I73" s="106"/>
      <c r="J73" s="112"/>
    </row>
    <row r="74" spans="1:10" ht="12.75">
      <c r="A74" s="148"/>
      <c r="B74" s="109" t="s">
        <v>108</v>
      </c>
      <c r="C74" s="106"/>
      <c r="D74" s="106"/>
      <c r="E74" s="105"/>
      <c r="F74" s="103"/>
      <c r="G74" s="104"/>
      <c r="H74" s="105"/>
      <c r="I74" s="106"/>
      <c r="J74" s="112"/>
    </row>
    <row r="75" spans="1:10" ht="12.75">
      <c r="A75" s="148"/>
      <c r="B75" s="109" t="s">
        <v>109</v>
      </c>
      <c r="C75" s="106"/>
      <c r="D75" s="106"/>
      <c r="E75" s="105"/>
      <c r="F75" s="103"/>
      <c r="G75" s="104"/>
      <c r="H75" s="105"/>
      <c r="I75" s="106"/>
      <c r="J75" s="112"/>
    </row>
    <row r="76" spans="1:10" ht="12.75">
      <c r="A76" s="148"/>
      <c r="B76" s="109" t="s">
        <v>110</v>
      </c>
      <c r="C76" s="106"/>
      <c r="D76" s="106"/>
      <c r="E76" s="105"/>
      <c r="F76" s="103"/>
      <c r="G76" s="104"/>
      <c r="H76" s="105"/>
      <c r="I76" s="106"/>
      <c r="J76" s="112"/>
    </row>
    <row r="77" spans="1:10" ht="13.5" customHeight="1" thickBot="1">
      <c r="A77" s="149"/>
      <c r="B77" s="109" t="s">
        <v>111</v>
      </c>
      <c r="C77" s="150"/>
      <c r="D77" s="150"/>
      <c r="E77" s="151"/>
      <c r="F77" s="152"/>
      <c r="G77" s="153"/>
      <c r="H77" s="151"/>
      <c r="I77" s="106"/>
      <c r="J77" s="112"/>
    </row>
    <row r="78" spans="1:9" ht="12.75" hidden="1">
      <c r="A78" s="154"/>
      <c r="B78" s="155" t="s">
        <v>112</v>
      </c>
      <c r="C78" s="154"/>
      <c r="D78" s="154"/>
      <c r="E78" s="154"/>
      <c r="F78" s="154"/>
      <c r="G78" s="154"/>
      <c r="H78" s="154"/>
      <c r="I78" s="154"/>
    </row>
    <row r="79" spans="1:9" ht="5.25" customHeight="1">
      <c r="A79" s="98"/>
      <c r="B79" s="156"/>
      <c r="C79" s="98"/>
      <c r="D79" s="98"/>
      <c r="E79" s="98"/>
      <c r="F79" s="98"/>
      <c r="G79" s="98"/>
      <c r="H79" s="98"/>
      <c r="I79" s="157"/>
    </row>
    <row r="80" spans="1:9" ht="12.75">
      <c r="A80" s="98"/>
      <c r="B80" s="98"/>
      <c r="C80" s="98"/>
      <c r="D80" s="98"/>
      <c r="E80" s="98"/>
      <c r="F80" s="98"/>
      <c r="G80" s="98"/>
      <c r="H80" s="98"/>
      <c r="I80" s="98"/>
    </row>
    <row r="81" spans="1:9" ht="12.75">
      <c r="A81" s="98"/>
      <c r="B81" s="158"/>
      <c r="C81" s="98"/>
      <c r="D81" s="98"/>
      <c r="E81" s="98"/>
      <c r="F81" s="98"/>
      <c r="G81" s="98"/>
      <c r="H81" s="98"/>
      <c r="I81" s="98"/>
    </row>
    <row r="82" spans="1:9" ht="12.75">
      <c r="A82" s="98"/>
      <c r="B82" s="98"/>
      <c r="C82" s="98"/>
      <c r="D82" s="98"/>
      <c r="E82" s="98"/>
      <c r="F82" s="98"/>
      <c r="G82" s="98"/>
      <c r="H82" s="98"/>
      <c r="I82" s="98"/>
    </row>
    <row r="83" spans="1:9" ht="12.75">
      <c r="A83" s="98"/>
      <c r="B83" s="98"/>
      <c r="C83" s="98"/>
      <c r="D83" s="98"/>
      <c r="E83" s="98"/>
      <c r="F83" s="98"/>
      <c r="G83" s="98"/>
      <c r="H83" s="98"/>
      <c r="I83" s="98"/>
    </row>
    <row r="84" spans="1:9" ht="12.75">
      <c r="A84" s="98"/>
      <c r="B84" s="98"/>
      <c r="C84" s="98"/>
      <c r="D84" s="98"/>
      <c r="E84" s="98"/>
      <c r="F84" s="98"/>
      <c r="G84" s="98"/>
      <c r="H84" s="98"/>
      <c r="I84" s="98"/>
    </row>
    <row r="85" spans="1:9" ht="12.75">
      <c r="A85" s="98"/>
      <c r="B85" s="98"/>
      <c r="C85" s="98"/>
      <c r="D85" s="98"/>
      <c r="E85" s="98"/>
      <c r="F85" s="98"/>
      <c r="G85" s="98"/>
      <c r="H85" s="98"/>
      <c r="I85" s="98"/>
    </row>
    <row r="86" spans="1:9" ht="12.75">
      <c r="A86" s="98"/>
      <c r="B86" s="98"/>
      <c r="C86" s="98"/>
      <c r="D86" s="98"/>
      <c r="E86" s="98"/>
      <c r="F86" s="98"/>
      <c r="G86" s="98"/>
      <c r="H86" s="98"/>
      <c r="I86" s="98"/>
    </row>
  </sheetData>
  <mergeCells count="28">
    <mergeCell ref="I26:I27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E26:E27"/>
    <mergeCell ref="F26:F27"/>
    <mergeCell ref="G26:G27"/>
    <mergeCell ref="H26:H27"/>
    <mergeCell ref="A26:A27"/>
    <mergeCell ref="B26:B27"/>
    <mergeCell ref="C26:C27"/>
    <mergeCell ref="D26:D27"/>
    <mergeCell ref="H1:I1"/>
    <mergeCell ref="A2:I2"/>
    <mergeCell ref="H3:I3"/>
    <mergeCell ref="A4:A6"/>
    <mergeCell ref="B4:B6"/>
    <mergeCell ref="C4:E4"/>
    <mergeCell ref="F4:H4"/>
    <mergeCell ref="I4:J5"/>
    <mergeCell ref="F5:F6"/>
    <mergeCell ref="G5:H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tarif11</cp:lastModifiedBy>
  <dcterms:created xsi:type="dcterms:W3CDTF">2010-12-09T11:55:09Z</dcterms:created>
  <dcterms:modified xsi:type="dcterms:W3CDTF">2010-12-09T11:56:29Z</dcterms:modified>
  <cp:category/>
  <cp:version/>
  <cp:contentType/>
  <cp:contentStatus/>
</cp:coreProperties>
</file>