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340" windowHeight="60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<sst xmlns="http://schemas.openxmlformats.org/spreadsheetml/2006/main" count="161" uniqueCount="117">
  <si>
    <t>Таблица 1</t>
  </si>
  <si>
    <t>Калькуляция расходов, связанных с  передачей и сбытом тепловой энергии, ОАО "ГЭСстрой", на 2010 год</t>
  </si>
  <si>
    <t>тыс.руб.</t>
  </si>
  <si>
    <t xml:space="preserve">№№ п.п. </t>
  </si>
  <si>
    <t xml:space="preserve">Калькуляционные статьи затрат    </t>
  </si>
  <si>
    <t>Расчет РСТ</t>
  </si>
  <si>
    <t xml:space="preserve">Расчет РСТ </t>
  </si>
  <si>
    <t>Расчет Госслужбы</t>
  </si>
  <si>
    <t>2006 год</t>
  </si>
  <si>
    <t>2006 г.</t>
  </si>
  <si>
    <t>2007 г.</t>
  </si>
  <si>
    <t>2008 год</t>
  </si>
  <si>
    <t>2009 год</t>
  </si>
  <si>
    <t>2010 год</t>
  </si>
  <si>
    <t>Предус-мотре-но в тарифе</t>
  </si>
  <si>
    <t>Уд.
вес</t>
  </si>
  <si>
    <t>Оценка</t>
  </si>
  <si>
    <t>Темп 
роста к тарифу 2006 г.</t>
  </si>
  <si>
    <t>Предусм-отрено в тарифе</t>
  </si>
  <si>
    <t>Прирост  к тарифу 2006 г.</t>
  </si>
  <si>
    <t>Прирост к оценке 2006 г.</t>
  </si>
  <si>
    <t>Прирост  к тарифу 2007 г.</t>
  </si>
  <si>
    <t>Уд,вес</t>
  </si>
  <si>
    <t>Прирост  к тарифу 2008 г.</t>
  </si>
  <si>
    <t>Прирост  к тарифу 2009 г.</t>
  </si>
  <si>
    <t>1.</t>
  </si>
  <si>
    <t>Топливо на технологические цели</t>
  </si>
  <si>
    <t>2.</t>
  </si>
  <si>
    <t>Вода на технологические цели</t>
  </si>
  <si>
    <t>3.</t>
  </si>
  <si>
    <t>Электрическая энергия на технологические нужды</t>
  </si>
  <si>
    <t>4.</t>
  </si>
  <si>
    <t>Покупная тепловая  энергия</t>
  </si>
  <si>
    <t>5.</t>
  </si>
  <si>
    <t>Основная оплата  труда производственных рабочих</t>
  </si>
  <si>
    <t>6.</t>
  </si>
  <si>
    <t>Дополнительная      оплата производственных рабочих</t>
  </si>
  <si>
    <t>7.</t>
  </si>
  <si>
    <t>Отчисления на  соц.  нужды  с  оплаты производственных рабочих</t>
  </si>
  <si>
    <t>8.</t>
  </si>
  <si>
    <t>Расходы по содержанию и  эксплуатации оборудования, в том числе:</t>
  </si>
  <si>
    <t>8.1</t>
  </si>
  <si>
    <t>амортизация  производственного оборудования</t>
  </si>
  <si>
    <t>8.2</t>
  </si>
  <si>
    <t>отчисления в ремонтный фонд</t>
  </si>
  <si>
    <t>8.3</t>
  </si>
  <si>
    <t>другие  расходы   по     содержанию и эксплуатации оборудования</t>
  </si>
  <si>
    <t>9.</t>
  </si>
  <si>
    <t>Расходы  по  подготовке  и   освоению производства (пусковые работы)(ремонт и техобслуживание), в т.ч.</t>
  </si>
  <si>
    <t>9.1.</t>
  </si>
  <si>
    <t>текущий ремонт</t>
  </si>
  <si>
    <t>9.2.</t>
  </si>
  <si>
    <t>капитальный ремонт</t>
  </si>
  <si>
    <t>10.</t>
  </si>
  <si>
    <t>Цеховые расходы</t>
  </si>
  <si>
    <t>11.</t>
  </si>
  <si>
    <t>Общехозяйственные расходы,  всего том числе:</t>
  </si>
  <si>
    <t>11.1.</t>
  </si>
  <si>
    <t>Целевые средства на НИОКР</t>
  </si>
  <si>
    <t>11.2</t>
  </si>
  <si>
    <t>Средства на страхование</t>
  </si>
  <si>
    <t>11.3</t>
  </si>
  <si>
    <t>Плата за предельно допустимые выбросы (сбросы) 
загрязняющих веществ</t>
  </si>
  <si>
    <t>11.4</t>
  </si>
  <si>
    <t>Отчисления в ремонтный фонд в  случае его формирования</t>
  </si>
  <si>
    <t>11.5</t>
  </si>
  <si>
    <t>Непроизводственные расходы (налоги и другие обязательные платежи и  сборы), всего, в т.ч.:</t>
  </si>
  <si>
    <t>- налог на землю и т.д.</t>
  </si>
  <si>
    <t>11.6</t>
  </si>
  <si>
    <t>Другие    затраты,       относимые на себестоимость продукции всего, в том числе:</t>
  </si>
  <si>
    <t>11.6.1</t>
  </si>
  <si>
    <t>Арендная плата</t>
  </si>
  <si>
    <t>Недополученный     по     независящим причинам доход</t>
  </si>
  <si>
    <t>13.</t>
  </si>
  <si>
    <t>Избыток   средств,       полученнный в предыдущем периоде регулирования</t>
  </si>
  <si>
    <t>14.</t>
  </si>
  <si>
    <t>Итого производственные расходы</t>
  </si>
  <si>
    <t>15.</t>
  </si>
  <si>
    <t>Полезный     отпуск     теплоэнергии, тыс.Гкал</t>
  </si>
  <si>
    <t>16.</t>
  </si>
  <si>
    <t>Себестоимость 1 Гкал, руб/Гкал</t>
  </si>
  <si>
    <t>17.</t>
  </si>
  <si>
    <t>Прибыль</t>
  </si>
  <si>
    <t>18.</t>
  </si>
  <si>
    <t>Рентабельность , в %</t>
  </si>
  <si>
    <t>19.</t>
  </si>
  <si>
    <t>Необходимая валовая выручка</t>
  </si>
  <si>
    <t>20.</t>
  </si>
  <si>
    <t>Средний тариф, руб./Гкал. без  НДС</t>
  </si>
  <si>
    <t>Расчетная НВВ</t>
  </si>
  <si>
    <t>Таблица  Т2</t>
  </si>
  <si>
    <t>Расчет полезного отпуска тепловой энергии  теплоснабжающей организации</t>
  </si>
  <si>
    <t>тыс.Гкал</t>
  </si>
  <si>
    <t>№№ п/п</t>
  </si>
  <si>
    <t>Базовый период- 2007 год</t>
  </si>
  <si>
    <t>Период регулирования - 2008 год</t>
  </si>
  <si>
    <t>Период регулирования - 2009 год</t>
  </si>
  <si>
    <t>Период регулиро-вания - 2010 год</t>
  </si>
  <si>
    <t>Предус-мотрено  в тарифе 2006 года</t>
  </si>
  <si>
    <t>Факт 1 полу-  годия</t>
  </si>
  <si>
    <t>Оценка 2 полу-годия</t>
  </si>
  <si>
    <t>Оценка 2007 года</t>
  </si>
  <si>
    <t>Выработка теплоэнергии в котельных</t>
  </si>
  <si>
    <t>в том числе:</t>
  </si>
  <si>
    <t>горячая вода</t>
  </si>
  <si>
    <t>острый и редуцированный пар</t>
  </si>
  <si>
    <t>отборный пар давлением:</t>
  </si>
  <si>
    <t xml:space="preserve">Использовано на собственные (технологические) нужды котельной </t>
  </si>
  <si>
    <t>То  же  в % (стр.2/стр.1)</t>
  </si>
  <si>
    <t>Отпуск теплоэнергии  от котельных (стр1. - стр.2)</t>
  </si>
  <si>
    <t>Покупная теплоэнергия</t>
  </si>
  <si>
    <t>ОАО "ТГК"-5</t>
  </si>
  <si>
    <t>Отпуск теплоэнергии   в сеть (стр.4 + стр.5)</t>
  </si>
  <si>
    <t>Потери теплоэнергии в тепловых сетях</t>
  </si>
  <si>
    <t>То  же  в % к отпуску в сеть(стр.7/стр.6)</t>
  </si>
  <si>
    <t xml:space="preserve">Полезный   отпуск  
теплоэнергии  (стр.6-стр.7)
</t>
  </si>
  <si>
    <r>
      <t>1,2 до 2,5 кг/см</t>
    </r>
    <r>
      <rPr>
        <vertAlign val="superscript"/>
        <sz val="8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</si>
</sst>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"/>
  </numFmts>
  <fonts count="12">
    <font>
      <sz val="10"/>
      <name val="Times New Roman"/>
      <family val="0"/>
    </font>
    <font>
      <sz val="9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/>
    </xf>
    <xf numFmtId="9" fontId="4" fillId="0" borderId="2" xfId="17" applyFont="1" applyBorder="1" applyAlignment="1">
      <alignment/>
    </xf>
    <xf numFmtId="2" fontId="4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 vertical="top" wrapText="1"/>
    </xf>
    <xf numFmtId="164" fontId="4" fillId="0" borderId="2" xfId="17" applyNumberFormat="1" applyFont="1" applyBorder="1" applyAlignment="1">
      <alignment/>
    </xf>
    <xf numFmtId="165" fontId="4" fillId="0" borderId="2" xfId="17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vertical="top" wrapText="1"/>
    </xf>
    <xf numFmtId="16" fontId="1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9" fontId="4" fillId="0" borderId="2" xfId="17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wrapText="1"/>
    </xf>
    <xf numFmtId="0" fontId="8" fillId="0" borderId="2" xfId="0" applyFont="1" applyBorder="1" applyAlignment="1">
      <alignment/>
    </xf>
    <xf numFmtId="2" fontId="8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wrapText="1"/>
    </xf>
    <xf numFmtId="49" fontId="9" fillId="0" borderId="2" xfId="0" applyNumberFormat="1" applyFont="1" applyBorder="1" applyAlignment="1">
      <alignment wrapText="1"/>
    </xf>
    <xf numFmtId="49" fontId="9" fillId="0" borderId="2" xfId="0" applyNumberFormat="1" applyFont="1" applyBorder="1" applyAlignment="1">
      <alignment/>
    </xf>
    <xf numFmtId="166" fontId="8" fillId="0" borderId="2" xfId="0" applyNumberFormat="1" applyFont="1" applyBorder="1" applyAlignment="1">
      <alignment/>
    </xf>
    <xf numFmtId="166" fontId="10" fillId="0" borderId="2" xfId="0" applyNumberFormat="1" applyFont="1" applyBorder="1" applyAlignment="1">
      <alignment/>
    </xf>
    <xf numFmtId="49" fontId="9" fillId="0" borderId="2" xfId="0" applyNumberFormat="1" applyFont="1" applyBorder="1" applyAlignment="1">
      <alignment vertical="top" wrapText="1"/>
    </xf>
    <xf numFmtId="9" fontId="8" fillId="0" borderId="2" xfId="17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11.CAP.000\&#1052;&#1086;&#1080;%20&#1076;&#1086;&#1082;&#1091;&#1084;&#1077;&#1085;&#1090;&#1099;\&#1058;&#1072;&#1088;&#1080;&#1092;&#1085;&#1072;&#1103;%20&#1082;&#1086;&#1084;&#1087;.&#1085;&#1072;%202010-2011%20&#1075;&#1086;&#1076;\&#1056;&#1072;&#1089;&#1095;&#1077;&#1090;%20&#1090;&#1072;&#1088;&#1080;&#1092;&#1072;%20&#1085;&#1072;%202010%20&#1075;&#1086;&#1076;\&#1053;&#1086;&#1074;&#1086;&#1095;&#1077;&#1073;&#1086;&#1082;&#1072;&#1088;&#1089;&#1082;\2010%20&#1075;&#1086;&#1076;%20-%20&#1054;&#1040;&#1054;%20&#1043;&#1069;&#1089;&#1089;&#1090;&#1088;&#1086;&#1081;\&#1043;&#1086;&#1089;&#1083;&#1091;&#1078;&#1073;&#1072;%20-&#1056;&#1072;&#1089;&#1095;&#1077;&#1090;&#1085;&#1099;&#1077;%20&#1090;&#1072;&#1073;&#1083;&#1080;&#1094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 1) (2)"/>
      <sheetName val="(2.1.уточ."/>
      <sheetName val="(6)"/>
      <sheetName val="(10)"/>
      <sheetName val="Т7"/>
      <sheetName val="Т11"/>
      <sheetName val="Т.12"/>
      <sheetName val="Т13"/>
    </sheetNames>
    <sheetDataSet>
      <sheetData sheetId="0">
        <row r="45">
          <cell r="I45">
            <v>2.497</v>
          </cell>
        </row>
      </sheetData>
      <sheetData sheetId="1">
        <row r="7">
          <cell r="J7">
            <v>2.497</v>
          </cell>
        </row>
      </sheetData>
      <sheetData sheetId="2">
        <row r="31">
          <cell r="J31">
            <v>1846.4</v>
          </cell>
        </row>
        <row r="64">
          <cell r="J64">
            <v>1278.21</v>
          </cell>
        </row>
        <row r="76">
          <cell r="J76">
            <v>1257.51</v>
          </cell>
        </row>
      </sheetData>
      <sheetData sheetId="6">
        <row r="10">
          <cell r="E10">
            <v>171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workbookViewId="0" topLeftCell="J1">
      <selection activeCell="S18" sqref="S17:S18"/>
    </sheetView>
  </sheetViews>
  <sheetFormatPr defaultColWidth="9.33203125" defaultRowHeight="12.75"/>
  <cols>
    <col min="1" max="1" width="5.16015625" style="1" customWidth="1"/>
    <col min="2" max="2" width="44.16015625" style="1" customWidth="1"/>
    <col min="3" max="3" width="0.1640625" style="3" customWidth="1"/>
    <col min="4" max="4" width="8.5" style="3" hidden="1" customWidth="1"/>
    <col min="5" max="5" width="0.328125" style="3" customWidth="1"/>
    <col min="6" max="6" width="8.16015625" style="3" hidden="1" customWidth="1"/>
    <col min="7" max="7" width="9.66015625" style="3" hidden="1" customWidth="1"/>
    <col min="8" max="8" width="10.5" style="3" customWidth="1"/>
    <col min="9" max="9" width="8.16015625" style="3" customWidth="1"/>
    <col min="10" max="11" width="9.5" style="3" customWidth="1"/>
    <col min="12" max="12" width="9.83203125" style="3" customWidth="1"/>
    <col min="13" max="13" width="10.33203125" style="3" customWidth="1"/>
    <col min="14" max="14" width="9" style="3" customWidth="1"/>
    <col min="15" max="15" width="10.5" style="3" customWidth="1"/>
    <col min="16" max="16" width="9.33203125" style="3" customWidth="1"/>
    <col min="17" max="17" width="9" style="3" customWidth="1"/>
    <col min="18" max="18" width="11.16015625" style="3" bestFit="1" customWidth="1"/>
    <col min="19" max="16384" width="9.33203125" style="3" customWidth="1"/>
  </cols>
  <sheetData>
    <row r="1" spans="3:16" ht="12.75" customHeight="1">
      <c r="C1" s="2"/>
      <c r="D1" s="2"/>
      <c r="J1" s="4"/>
      <c r="K1" s="4"/>
      <c r="O1" s="5" t="s">
        <v>0</v>
      </c>
      <c r="P1" s="5"/>
    </row>
    <row r="2" spans="1:20" ht="20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16" ht="10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8"/>
      <c r="N3" s="8"/>
      <c r="O3" s="9" t="s">
        <v>2</v>
      </c>
      <c r="P3" s="9"/>
    </row>
    <row r="4" spans="1:20" s="1" customFormat="1" ht="12.75" customHeight="1">
      <c r="A4" s="10" t="s">
        <v>3</v>
      </c>
      <c r="B4" s="11" t="s">
        <v>4</v>
      </c>
      <c r="C4" s="12" t="s">
        <v>5</v>
      </c>
      <c r="D4" s="12"/>
      <c r="E4" s="12"/>
      <c r="F4" s="12"/>
      <c r="G4" s="12"/>
      <c r="H4" s="12"/>
      <c r="I4" s="12"/>
      <c r="J4" s="12"/>
      <c r="K4" s="13"/>
      <c r="L4" s="14" t="s">
        <v>6</v>
      </c>
      <c r="M4" s="14"/>
      <c r="N4" s="14"/>
      <c r="O4" s="14"/>
      <c r="P4" s="14"/>
      <c r="Q4" s="14"/>
      <c r="R4" s="15" t="s">
        <v>7</v>
      </c>
      <c r="S4" s="12"/>
      <c r="T4" s="13"/>
    </row>
    <row r="5" spans="1:20" s="1" customFormat="1" ht="12.75" customHeight="1">
      <c r="A5" s="10"/>
      <c r="B5" s="11"/>
      <c r="C5" s="16" t="s">
        <v>8</v>
      </c>
      <c r="D5" s="17"/>
      <c r="E5" s="14" t="s">
        <v>9</v>
      </c>
      <c r="F5" s="14"/>
      <c r="G5" s="14"/>
      <c r="H5" s="14" t="s">
        <v>10</v>
      </c>
      <c r="I5" s="14"/>
      <c r="J5" s="14"/>
      <c r="K5" s="14"/>
      <c r="L5" s="14" t="s">
        <v>11</v>
      </c>
      <c r="M5" s="14"/>
      <c r="N5" s="14"/>
      <c r="O5" s="14" t="s">
        <v>12</v>
      </c>
      <c r="P5" s="14"/>
      <c r="Q5" s="14"/>
      <c r="R5" s="14" t="s">
        <v>13</v>
      </c>
      <c r="S5" s="14"/>
      <c r="T5" s="14"/>
    </row>
    <row r="6" spans="1:20" s="1" customFormat="1" ht="11.25" customHeight="1">
      <c r="A6" s="10"/>
      <c r="B6" s="11"/>
      <c r="C6" s="10" t="s">
        <v>14</v>
      </c>
      <c r="D6" s="10" t="s">
        <v>15</v>
      </c>
      <c r="E6" s="11" t="s">
        <v>16</v>
      </c>
      <c r="F6" s="10" t="s">
        <v>15</v>
      </c>
      <c r="G6" s="10" t="s">
        <v>17</v>
      </c>
      <c r="H6" s="18" t="s">
        <v>18</v>
      </c>
      <c r="I6" s="10" t="s">
        <v>15</v>
      </c>
      <c r="J6" s="10" t="s">
        <v>19</v>
      </c>
      <c r="K6" s="10" t="s">
        <v>20</v>
      </c>
      <c r="L6" s="18" t="s">
        <v>18</v>
      </c>
      <c r="M6" s="10" t="s">
        <v>21</v>
      </c>
      <c r="N6" s="10" t="s">
        <v>22</v>
      </c>
      <c r="O6" s="18" t="s">
        <v>18</v>
      </c>
      <c r="P6" s="10" t="s">
        <v>23</v>
      </c>
      <c r="Q6" s="10" t="s">
        <v>22</v>
      </c>
      <c r="R6" s="18" t="s">
        <v>18</v>
      </c>
      <c r="S6" s="10" t="s">
        <v>24</v>
      </c>
      <c r="T6" s="10" t="s">
        <v>22</v>
      </c>
    </row>
    <row r="7" spans="1:20" s="1" customFormat="1" ht="38.25" customHeight="1">
      <c r="A7" s="10"/>
      <c r="B7" s="11"/>
      <c r="C7" s="10"/>
      <c r="D7" s="11"/>
      <c r="E7" s="11"/>
      <c r="F7" s="10"/>
      <c r="G7" s="10"/>
      <c r="H7" s="19"/>
      <c r="I7" s="10"/>
      <c r="J7" s="10"/>
      <c r="K7" s="10"/>
      <c r="L7" s="19"/>
      <c r="M7" s="10"/>
      <c r="N7" s="10"/>
      <c r="O7" s="19"/>
      <c r="P7" s="10"/>
      <c r="Q7" s="10"/>
      <c r="R7" s="19"/>
      <c r="S7" s="10"/>
      <c r="T7" s="10"/>
    </row>
    <row r="8" spans="1:20" ht="12" customHeight="1">
      <c r="A8" s="20" t="s">
        <v>25</v>
      </c>
      <c r="B8" s="21" t="s">
        <v>26</v>
      </c>
      <c r="C8" s="22"/>
      <c r="D8" s="23"/>
      <c r="E8" s="24"/>
      <c r="F8" s="23"/>
      <c r="G8" s="23"/>
      <c r="H8" s="24"/>
      <c r="I8" s="23"/>
      <c r="J8" s="23"/>
      <c r="K8" s="23"/>
      <c r="L8" s="22"/>
      <c r="M8" s="22"/>
      <c r="N8" s="22"/>
      <c r="O8" s="22"/>
      <c r="P8" s="22"/>
      <c r="Q8" s="22"/>
      <c r="R8" s="22"/>
      <c r="S8" s="22"/>
      <c r="T8" s="22"/>
    </row>
    <row r="9" spans="1:20" ht="15.75">
      <c r="A9" s="20" t="s">
        <v>27</v>
      </c>
      <c r="B9" s="21" t="s">
        <v>28</v>
      </c>
      <c r="C9" s="22"/>
      <c r="D9" s="23"/>
      <c r="E9" s="24"/>
      <c r="F9" s="23"/>
      <c r="G9" s="23"/>
      <c r="H9" s="24"/>
      <c r="I9" s="23"/>
      <c r="J9" s="23"/>
      <c r="K9" s="23"/>
      <c r="L9" s="22"/>
      <c r="M9" s="22"/>
      <c r="N9" s="22"/>
      <c r="O9" s="22"/>
      <c r="P9" s="22"/>
      <c r="Q9" s="22"/>
      <c r="R9" s="22"/>
      <c r="S9" s="22"/>
      <c r="T9" s="22"/>
    </row>
    <row r="10" spans="1:20" ht="13.5" customHeight="1">
      <c r="A10" s="20" t="s">
        <v>29</v>
      </c>
      <c r="B10" s="21" t="s">
        <v>30</v>
      </c>
      <c r="C10" s="22"/>
      <c r="D10" s="23"/>
      <c r="E10" s="24"/>
      <c r="F10" s="23"/>
      <c r="G10" s="23"/>
      <c r="H10" s="24"/>
      <c r="I10" s="23"/>
      <c r="J10" s="23"/>
      <c r="K10" s="23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5.75" customHeight="1">
      <c r="A11" s="20" t="s">
        <v>31</v>
      </c>
      <c r="B11" s="25" t="s">
        <v>32</v>
      </c>
      <c r="C11" s="22">
        <v>1627.9</v>
      </c>
      <c r="D11" s="23">
        <f>C11/C$39</f>
        <v>0.6887137421554578</v>
      </c>
      <c r="E11" s="22">
        <v>1627.9</v>
      </c>
      <c r="F11" s="23">
        <f>E11/E$39</f>
        <v>0.6887137421554578</v>
      </c>
      <c r="G11" s="23">
        <f>E11/C11-1</f>
        <v>0</v>
      </c>
      <c r="H11" s="22">
        <f>E11*1.12</f>
        <v>1823.2480000000003</v>
      </c>
      <c r="I11" s="23">
        <f>H11/H$39</f>
        <v>0.699640928708709</v>
      </c>
      <c r="J11" s="23">
        <f>H11/C11-1</f>
        <v>0.1200000000000001</v>
      </c>
      <c r="K11" s="23">
        <f>H11/E11-1</f>
        <v>0.1200000000000001</v>
      </c>
      <c r="L11" s="22">
        <f>'[1](6)'!J31</f>
        <v>1846.4</v>
      </c>
      <c r="M11" s="26">
        <f>L11/H11-1</f>
        <v>0.01269821768623891</v>
      </c>
      <c r="N11" s="26">
        <f>L11/L$39</f>
        <v>0.7085218750181074</v>
      </c>
      <c r="O11" s="22">
        <f>'[1](6)'!J64</f>
        <v>1278.21</v>
      </c>
      <c r="P11" s="26">
        <f aca="true" t="shared" si="0" ref="P11:P16">O11/L11-1</f>
        <v>-0.30772855285961875</v>
      </c>
      <c r="Q11" s="26">
        <f>O11/O$39</f>
        <v>0.7651041764137076</v>
      </c>
      <c r="R11" s="24">
        <f>'[1](6)'!J76</f>
        <v>1257.51</v>
      </c>
      <c r="S11" s="26">
        <f>R11/O11</f>
        <v>0.983805477973103</v>
      </c>
      <c r="T11" s="26">
        <f>R11/R$39</f>
        <v>0.6926980235462803</v>
      </c>
    </row>
    <row r="12" spans="1:20" ht="15.75" customHeight="1">
      <c r="A12" s="20" t="s">
        <v>33</v>
      </c>
      <c r="B12" s="21" t="s">
        <v>34</v>
      </c>
      <c r="C12" s="22">
        <v>128.2</v>
      </c>
      <c r="D12" s="23">
        <f aca="true" t="shared" si="1" ref="D12:D39">C12/C$39</f>
        <v>0.05423742351761759</v>
      </c>
      <c r="E12" s="22">
        <v>128.2</v>
      </c>
      <c r="F12" s="23">
        <f aca="true" t="shared" si="2" ref="F12:F39">E12/E$39</f>
        <v>0.05423742351761759</v>
      </c>
      <c r="G12" s="23">
        <f aca="true" t="shared" si="3" ref="G12:G40">E12/C12-1</f>
        <v>0</v>
      </c>
      <c r="H12" s="24">
        <f>E12*1.08</f>
        <v>138.456</v>
      </c>
      <c r="I12" s="23">
        <f aca="true" t="shared" si="4" ref="I12:I39">H12/H$39</f>
        <v>0.05313017451564076</v>
      </c>
      <c r="J12" s="23">
        <f aca="true" t="shared" si="5" ref="J12:J40">H12/C12-1</f>
        <v>0.08000000000000007</v>
      </c>
      <c r="K12" s="23">
        <f aca="true" t="shared" si="6" ref="K12:K40">H12/E12-1</f>
        <v>0.08000000000000007</v>
      </c>
      <c r="L12" s="24">
        <f>H12*1.07</f>
        <v>148.14792</v>
      </c>
      <c r="M12" s="26">
        <f aca="true" t="shared" si="7" ref="M12:M40">L12/H12-1</f>
        <v>0.07000000000000006</v>
      </c>
      <c r="N12" s="26">
        <f aca="true" t="shared" si="8" ref="N12:N39">L12/L$39</f>
        <v>0.05684902624481833</v>
      </c>
      <c r="O12" s="24">
        <f>L12</f>
        <v>148.14792</v>
      </c>
      <c r="P12" s="26">
        <f t="shared" si="0"/>
        <v>0</v>
      </c>
      <c r="Q12" s="26">
        <f>O12/O$39</f>
        <v>0.08867759782743356</v>
      </c>
      <c r="R12" s="24">
        <f>O12</f>
        <v>148.14792</v>
      </c>
      <c r="S12" s="26">
        <f>R12/O12</f>
        <v>1</v>
      </c>
      <c r="T12" s="26">
        <f aca="true" t="shared" si="9" ref="T12:T41">R12/R$39</f>
        <v>0.08160712151513105</v>
      </c>
    </row>
    <row r="13" spans="1:20" ht="16.5" customHeight="1">
      <c r="A13" s="20" t="s">
        <v>35</v>
      </c>
      <c r="B13" s="21" t="s">
        <v>36</v>
      </c>
      <c r="C13" s="22">
        <v>51.1</v>
      </c>
      <c r="D13" s="23">
        <f t="shared" si="1"/>
        <v>0.021618817018332754</v>
      </c>
      <c r="E13" s="22">
        <v>51.1</v>
      </c>
      <c r="F13" s="23">
        <f t="shared" si="2"/>
        <v>0.021618817018332754</v>
      </c>
      <c r="G13" s="23">
        <f t="shared" si="3"/>
        <v>0</v>
      </c>
      <c r="H13" s="24">
        <f>E13*1.08</f>
        <v>55.188</v>
      </c>
      <c r="I13" s="23">
        <f t="shared" si="4"/>
        <v>0.021177472057326393</v>
      </c>
      <c r="J13" s="23">
        <f t="shared" si="5"/>
        <v>0.08000000000000007</v>
      </c>
      <c r="K13" s="23">
        <f t="shared" si="6"/>
        <v>0.08000000000000007</v>
      </c>
      <c r="L13" s="24">
        <f>H13*1.07</f>
        <v>59.05116</v>
      </c>
      <c r="M13" s="26">
        <f t="shared" si="7"/>
        <v>0.07000000000000006</v>
      </c>
      <c r="N13" s="26">
        <f t="shared" si="8"/>
        <v>0.022659791272310586</v>
      </c>
      <c r="O13" s="24">
        <f>L13</f>
        <v>59.05116</v>
      </c>
      <c r="P13" s="26">
        <f t="shared" si="0"/>
        <v>0</v>
      </c>
      <c r="Q13" s="26">
        <f>O13/O$39</f>
        <v>0.0353465308032906</v>
      </c>
      <c r="R13" s="24">
        <f>O13</f>
        <v>59.05116</v>
      </c>
      <c r="S13" s="26">
        <f>R13/O13</f>
        <v>1</v>
      </c>
      <c r="T13" s="26">
        <f t="shared" si="9"/>
        <v>0.03252826762420591</v>
      </c>
    </row>
    <row r="14" spans="1:20" ht="25.5" customHeight="1">
      <c r="A14" s="20" t="s">
        <v>37</v>
      </c>
      <c r="B14" s="21" t="s">
        <v>38</v>
      </c>
      <c r="C14" s="22">
        <v>49.6</v>
      </c>
      <c r="D14" s="23">
        <f t="shared" si="1"/>
        <v>0.020984213779047058</v>
      </c>
      <c r="E14" s="22">
        <v>49.6</v>
      </c>
      <c r="F14" s="23">
        <f t="shared" si="2"/>
        <v>0.020984213779047058</v>
      </c>
      <c r="G14" s="23">
        <f t="shared" si="3"/>
        <v>0</v>
      </c>
      <c r="H14" s="24">
        <f>(H12+H13)*27.68%</f>
        <v>53.6006592</v>
      </c>
      <c r="I14" s="23">
        <f t="shared" si="4"/>
        <v>0.02056835657139731</v>
      </c>
      <c r="J14" s="23">
        <f t="shared" si="5"/>
        <v>0.08065845161290319</v>
      </c>
      <c r="K14" s="23">
        <f t="shared" si="6"/>
        <v>0.08065845161290319</v>
      </c>
      <c r="L14" s="24">
        <f>(L12+L13)*27.68%</f>
        <v>57.352705344</v>
      </c>
      <c r="M14" s="26">
        <f t="shared" si="7"/>
        <v>0.07000000000000006</v>
      </c>
      <c r="N14" s="26">
        <f t="shared" si="8"/>
        <v>0.022008040688741282</v>
      </c>
      <c r="O14" s="27">
        <f>(O12+O13)*26%</f>
        <v>53.871760800000004</v>
      </c>
      <c r="P14" s="26">
        <f t="shared" si="0"/>
        <v>-0.060693641618496996</v>
      </c>
      <c r="Q14" s="26">
        <f>O14/O$39</f>
        <v>0.03224627344398828</v>
      </c>
      <c r="R14" s="28">
        <f>(R12+R13)*26%</f>
        <v>53.871760800000004</v>
      </c>
      <c r="S14" s="26">
        <f>R14/O14</f>
        <v>1</v>
      </c>
      <c r="T14" s="26">
        <f t="shared" si="9"/>
        <v>0.02967520117622761</v>
      </c>
    </row>
    <row r="15" spans="1:20" ht="24">
      <c r="A15" s="20" t="s">
        <v>39</v>
      </c>
      <c r="B15" s="21" t="s">
        <v>40</v>
      </c>
      <c r="C15" s="22">
        <v>75.8</v>
      </c>
      <c r="D15" s="23">
        <f t="shared" si="1"/>
        <v>0.03206861702523724</v>
      </c>
      <c r="E15" s="22">
        <v>75.8</v>
      </c>
      <c r="F15" s="23">
        <f t="shared" si="2"/>
        <v>0.03206861702523724</v>
      </c>
      <c r="G15" s="23">
        <f t="shared" si="3"/>
        <v>0</v>
      </c>
      <c r="H15" s="22">
        <f>H16</f>
        <v>75.8</v>
      </c>
      <c r="I15" s="23">
        <f t="shared" si="4"/>
        <v>0.02908698235024535</v>
      </c>
      <c r="J15" s="23">
        <f t="shared" si="5"/>
        <v>0</v>
      </c>
      <c r="K15" s="23">
        <f t="shared" si="6"/>
        <v>0</v>
      </c>
      <c r="L15" s="22">
        <f>H15</f>
        <v>75.8</v>
      </c>
      <c r="M15" s="26">
        <f t="shared" si="7"/>
        <v>0</v>
      </c>
      <c r="N15" s="26">
        <f t="shared" si="8"/>
        <v>0.02908684907190887</v>
      </c>
      <c r="O15" s="22">
        <f>L15</f>
        <v>75.8</v>
      </c>
      <c r="P15" s="26">
        <f t="shared" si="0"/>
        <v>0</v>
      </c>
      <c r="Q15" s="26">
        <f>O15/O$39</f>
        <v>0.04537196280122909</v>
      </c>
      <c r="R15" s="22">
        <f>O15</f>
        <v>75.8</v>
      </c>
      <c r="S15" s="26">
        <f>R15/O15</f>
        <v>1</v>
      </c>
      <c r="T15" s="26">
        <f t="shared" si="9"/>
        <v>0.04175434802491276</v>
      </c>
    </row>
    <row r="16" spans="1:20" ht="15.75">
      <c r="A16" s="29" t="s">
        <v>41</v>
      </c>
      <c r="B16" s="21" t="s">
        <v>42</v>
      </c>
      <c r="C16" s="22">
        <v>75.8</v>
      </c>
      <c r="D16" s="23">
        <f t="shared" si="1"/>
        <v>0.03206861702523724</v>
      </c>
      <c r="E16" s="22">
        <v>75.8</v>
      </c>
      <c r="F16" s="23">
        <f t="shared" si="2"/>
        <v>0.03206861702523724</v>
      </c>
      <c r="G16" s="23">
        <f t="shared" si="3"/>
        <v>0</v>
      </c>
      <c r="H16" s="22">
        <f>C16</f>
        <v>75.8</v>
      </c>
      <c r="I16" s="23">
        <f t="shared" si="4"/>
        <v>0.02908698235024535</v>
      </c>
      <c r="J16" s="23">
        <f t="shared" si="5"/>
        <v>0</v>
      </c>
      <c r="K16" s="23">
        <f t="shared" si="6"/>
        <v>0</v>
      </c>
      <c r="L16" s="22">
        <f>H16</f>
        <v>75.8</v>
      </c>
      <c r="M16" s="26">
        <f t="shared" si="7"/>
        <v>0</v>
      </c>
      <c r="N16" s="26">
        <f t="shared" si="8"/>
        <v>0.02908684907190887</v>
      </c>
      <c r="O16" s="22">
        <f>L16</f>
        <v>75.8</v>
      </c>
      <c r="P16" s="26">
        <f t="shared" si="0"/>
        <v>0</v>
      </c>
      <c r="Q16" s="26">
        <f>O16/O$39</f>
        <v>0.04537196280122909</v>
      </c>
      <c r="R16" s="22">
        <f>O16</f>
        <v>75.8</v>
      </c>
      <c r="S16" s="26">
        <f>R16/O16</f>
        <v>1</v>
      </c>
      <c r="T16" s="26">
        <f t="shared" si="9"/>
        <v>0.04175434802491276</v>
      </c>
    </row>
    <row r="17" spans="1:20" ht="12.75" customHeight="1">
      <c r="A17" s="29" t="s">
        <v>43</v>
      </c>
      <c r="B17" s="30" t="s">
        <v>44</v>
      </c>
      <c r="C17" s="22"/>
      <c r="D17" s="23"/>
      <c r="E17" s="22"/>
      <c r="F17" s="23"/>
      <c r="G17" s="23"/>
      <c r="H17" s="22"/>
      <c r="I17" s="23"/>
      <c r="J17" s="23"/>
      <c r="K17" s="23"/>
      <c r="L17" s="22"/>
      <c r="M17" s="26"/>
      <c r="N17" s="26"/>
      <c r="O17" s="22"/>
      <c r="P17" s="26"/>
      <c r="Q17" s="26"/>
      <c r="R17" s="22"/>
      <c r="S17" s="26"/>
      <c r="T17" s="26">
        <f t="shared" si="9"/>
        <v>0</v>
      </c>
    </row>
    <row r="18" spans="1:20" ht="24">
      <c r="A18" s="29" t="s">
        <v>45</v>
      </c>
      <c r="B18" s="21" t="s">
        <v>46</v>
      </c>
      <c r="C18" s="22"/>
      <c r="D18" s="23"/>
      <c r="E18" s="22"/>
      <c r="F18" s="23"/>
      <c r="G18" s="23"/>
      <c r="H18" s="22"/>
      <c r="I18" s="23"/>
      <c r="J18" s="23"/>
      <c r="K18" s="23"/>
      <c r="L18" s="22"/>
      <c r="M18" s="26"/>
      <c r="N18" s="26"/>
      <c r="O18" s="22"/>
      <c r="P18" s="26"/>
      <c r="Q18" s="26"/>
      <c r="R18" s="22"/>
      <c r="S18" s="26"/>
      <c r="T18" s="26">
        <f t="shared" si="9"/>
        <v>0</v>
      </c>
    </row>
    <row r="19" spans="1:20" ht="21.75" customHeight="1">
      <c r="A19" s="20" t="s">
        <v>47</v>
      </c>
      <c r="B19" s="21" t="s">
        <v>48</v>
      </c>
      <c r="C19" s="22">
        <v>48.3</v>
      </c>
      <c r="D19" s="23">
        <f t="shared" si="1"/>
        <v>0.02043422430499945</v>
      </c>
      <c r="E19" s="22">
        <v>48.3</v>
      </c>
      <c r="F19" s="23">
        <f t="shared" si="2"/>
        <v>0.02043422430499945</v>
      </c>
      <c r="G19" s="23">
        <f t="shared" si="3"/>
        <v>0</v>
      </c>
      <c r="H19" s="24">
        <f>C19*1.075</f>
        <v>51.92249999999999</v>
      </c>
      <c r="I19" s="23">
        <f t="shared" si="4"/>
        <v>0.01992439104327987</v>
      </c>
      <c r="J19" s="23">
        <f t="shared" si="5"/>
        <v>0.07499999999999996</v>
      </c>
      <c r="K19" s="23">
        <f t="shared" si="6"/>
        <v>0.07499999999999996</v>
      </c>
      <c r="L19" s="24">
        <f>51.92*1.07</f>
        <v>55.55440000000001</v>
      </c>
      <c r="M19" s="26">
        <f t="shared" si="7"/>
        <v>0.06994848090904737</v>
      </c>
      <c r="N19" s="26">
        <f t="shared" si="8"/>
        <v>0.02131797424908251</v>
      </c>
      <c r="O19" s="24">
        <f>L19</f>
        <v>55.55440000000001</v>
      </c>
      <c r="P19" s="26">
        <f>O19/L19-1</f>
        <v>0</v>
      </c>
      <c r="Q19" s="26">
        <f>O19/O$39</f>
        <v>0.03325345871035095</v>
      </c>
      <c r="R19" s="24">
        <f>O19*0.9</f>
        <v>49.99896000000001</v>
      </c>
      <c r="S19" s="26">
        <f>R19/O19</f>
        <v>0.9</v>
      </c>
      <c r="T19" s="26">
        <f t="shared" si="9"/>
        <v>0.027541873043848187</v>
      </c>
    </row>
    <row r="20" spans="1:20" ht="15.75">
      <c r="A20" s="31" t="s">
        <v>49</v>
      </c>
      <c r="B20" s="21" t="s">
        <v>50</v>
      </c>
      <c r="C20" s="22"/>
      <c r="D20" s="23"/>
      <c r="E20" s="22"/>
      <c r="F20" s="23"/>
      <c r="G20" s="23"/>
      <c r="H20" s="22"/>
      <c r="I20" s="23"/>
      <c r="J20" s="23"/>
      <c r="K20" s="23"/>
      <c r="L20" s="22"/>
      <c r="M20" s="26"/>
      <c r="N20" s="26"/>
      <c r="O20" s="22"/>
      <c r="P20" s="26"/>
      <c r="Q20" s="26"/>
      <c r="R20" s="22"/>
      <c r="S20" s="26"/>
      <c r="T20" s="26">
        <f t="shared" si="9"/>
        <v>0</v>
      </c>
    </row>
    <row r="21" spans="1:20" ht="15.75">
      <c r="A21" s="20" t="s">
        <v>51</v>
      </c>
      <c r="B21" s="21" t="s">
        <v>52</v>
      </c>
      <c r="C21" s="22"/>
      <c r="D21" s="23"/>
      <c r="E21" s="22"/>
      <c r="F21" s="23"/>
      <c r="G21" s="23"/>
      <c r="H21" s="22"/>
      <c r="I21" s="23"/>
      <c r="J21" s="23"/>
      <c r="K21" s="23"/>
      <c r="L21" s="22"/>
      <c r="M21" s="26"/>
      <c r="N21" s="26"/>
      <c r="O21" s="22"/>
      <c r="P21" s="26"/>
      <c r="Q21" s="26"/>
      <c r="R21" s="22"/>
      <c r="S21" s="26"/>
      <c r="T21" s="26">
        <f t="shared" si="9"/>
        <v>0</v>
      </c>
    </row>
    <row r="22" spans="1:20" ht="12.75" customHeight="1">
      <c r="A22" s="20" t="s">
        <v>53</v>
      </c>
      <c r="B22" s="21" t="s">
        <v>54</v>
      </c>
      <c r="C22" s="22">
        <v>156.8</v>
      </c>
      <c r="D22" s="23">
        <f t="shared" si="1"/>
        <v>0.06633719194666489</v>
      </c>
      <c r="E22" s="22">
        <v>156.8</v>
      </c>
      <c r="F22" s="23">
        <f t="shared" si="2"/>
        <v>0.06633719194666489</v>
      </c>
      <c r="G22" s="23">
        <f t="shared" si="3"/>
        <v>0</v>
      </c>
      <c r="H22" s="22">
        <f>C22*1.075</f>
        <v>168.56</v>
      </c>
      <c r="I22" s="23">
        <f t="shared" si="4"/>
        <v>0.06468208106803901</v>
      </c>
      <c r="J22" s="23">
        <f t="shared" si="5"/>
        <v>0.07499999999999996</v>
      </c>
      <c r="K22" s="23">
        <f t="shared" si="6"/>
        <v>0.07499999999999996</v>
      </c>
      <c r="L22" s="22">
        <f>H22+4.22</f>
        <v>172.78</v>
      </c>
      <c r="M22" s="26">
        <f t="shared" si="7"/>
        <v>0.02503559563360236</v>
      </c>
      <c r="N22" s="26">
        <f t="shared" si="8"/>
        <v>0.06630113169715586</v>
      </c>
      <c r="O22" s="28"/>
      <c r="P22" s="26"/>
      <c r="Q22" s="26">
        <f>O22/O$39</f>
        <v>0</v>
      </c>
      <c r="R22" s="22">
        <f>'[1]Т.12'!E10</f>
        <v>171</v>
      </c>
      <c r="S22" s="26"/>
      <c r="T22" s="26">
        <f t="shared" si="9"/>
        <v>0.09419516506939422</v>
      </c>
    </row>
    <row r="23" spans="1:20" ht="18" customHeight="1">
      <c r="A23" s="20" t="s">
        <v>55</v>
      </c>
      <c r="B23" s="21" t="s">
        <v>56</v>
      </c>
      <c r="C23" s="22">
        <v>177.6</v>
      </c>
      <c r="D23" s="23">
        <f t="shared" si="1"/>
        <v>0.07513702353142655</v>
      </c>
      <c r="E23" s="22">
        <v>177.6</v>
      </c>
      <c r="F23" s="23">
        <f t="shared" si="2"/>
        <v>0.07513702353142655</v>
      </c>
      <c r="G23" s="23">
        <f t="shared" si="3"/>
        <v>0</v>
      </c>
      <c r="H23" s="22">
        <f>C23*1.075</f>
        <v>190.92</v>
      </c>
      <c r="I23" s="23">
        <f t="shared" si="4"/>
        <v>0.07326235712808499</v>
      </c>
      <c r="J23" s="23">
        <f t="shared" si="5"/>
        <v>0.07499999999999996</v>
      </c>
      <c r="K23" s="23">
        <f t="shared" si="6"/>
        <v>0.07499999999999996</v>
      </c>
      <c r="L23" s="24">
        <f>H23</f>
        <v>190.92</v>
      </c>
      <c r="M23" s="26">
        <f t="shared" si="7"/>
        <v>0</v>
      </c>
      <c r="N23" s="26">
        <f t="shared" si="8"/>
        <v>0.07326202143547283</v>
      </c>
      <c r="O23" s="24"/>
      <c r="P23" s="26"/>
      <c r="Q23" s="26"/>
      <c r="R23" s="22"/>
      <c r="S23" s="26"/>
      <c r="T23" s="26"/>
    </row>
    <row r="24" spans="1:20" ht="18" customHeight="1">
      <c r="A24" s="20" t="s">
        <v>57</v>
      </c>
      <c r="B24" s="21" t="s">
        <v>58</v>
      </c>
      <c r="C24" s="22"/>
      <c r="D24" s="23"/>
      <c r="E24" s="22"/>
      <c r="F24" s="23"/>
      <c r="G24" s="23"/>
      <c r="H24" s="22"/>
      <c r="I24" s="23"/>
      <c r="J24" s="23"/>
      <c r="K24" s="23"/>
      <c r="L24" s="22"/>
      <c r="M24" s="26"/>
      <c r="N24" s="26">
        <f t="shared" si="8"/>
        <v>0</v>
      </c>
      <c r="O24" s="22"/>
      <c r="P24" s="26"/>
      <c r="Q24" s="26"/>
      <c r="R24" s="22"/>
      <c r="S24" s="26"/>
      <c r="T24" s="26"/>
    </row>
    <row r="25" spans="1:20" ht="12.75" customHeight="1">
      <c r="A25" s="29" t="s">
        <v>59</v>
      </c>
      <c r="B25" s="21" t="s">
        <v>60</v>
      </c>
      <c r="C25" s="22">
        <v>5.78</v>
      </c>
      <c r="D25" s="23">
        <f t="shared" si="1"/>
        <v>0.002445337815380887</v>
      </c>
      <c r="E25" s="22">
        <v>5.78</v>
      </c>
      <c r="F25" s="23">
        <f t="shared" si="2"/>
        <v>0.002445337815380887</v>
      </c>
      <c r="G25" s="23">
        <f t="shared" si="3"/>
        <v>0</v>
      </c>
      <c r="H25" s="24">
        <f>E25*1.08</f>
        <v>6.242400000000001</v>
      </c>
      <c r="I25" s="23">
        <f t="shared" si="4"/>
        <v>0.0023954166045273297</v>
      </c>
      <c r="J25" s="23">
        <f t="shared" si="5"/>
        <v>0.08000000000000007</v>
      </c>
      <c r="K25" s="23">
        <f t="shared" si="6"/>
        <v>0.08000000000000007</v>
      </c>
      <c r="L25" s="22"/>
      <c r="M25" s="26">
        <f t="shared" si="7"/>
        <v>-1</v>
      </c>
      <c r="N25" s="26">
        <f t="shared" si="8"/>
        <v>0</v>
      </c>
      <c r="O25" s="22"/>
      <c r="P25" s="26"/>
      <c r="Q25" s="26"/>
      <c r="R25" s="22"/>
      <c r="S25" s="26"/>
      <c r="T25" s="26"/>
    </row>
    <row r="26" spans="1:20" ht="21.75" customHeight="1">
      <c r="A26" s="29" t="s">
        <v>61</v>
      </c>
      <c r="B26" s="21" t="s">
        <v>62</v>
      </c>
      <c r="C26" s="22">
        <v>2.17</v>
      </c>
      <c r="D26" s="23">
        <f t="shared" si="1"/>
        <v>0.0009180593528333087</v>
      </c>
      <c r="E26" s="22">
        <v>2.17</v>
      </c>
      <c r="F26" s="23">
        <f t="shared" si="2"/>
        <v>0.0009180593528333087</v>
      </c>
      <c r="G26" s="23">
        <f t="shared" si="3"/>
        <v>0</v>
      </c>
      <c r="H26" s="24">
        <f aca="true" t="shared" si="10" ref="H26:H31">E26*1.08</f>
        <v>2.3436</v>
      </c>
      <c r="I26" s="23">
        <f t="shared" si="4"/>
        <v>0.0008993173065439974</v>
      </c>
      <c r="J26" s="23">
        <f t="shared" si="5"/>
        <v>0.08000000000000007</v>
      </c>
      <c r="K26" s="23">
        <f t="shared" si="6"/>
        <v>0.08000000000000007</v>
      </c>
      <c r="L26" s="22"/>
      <c r="M26" s="26">
        <f t="shared" si="7"/>
        <v>-1</v>
      </c>
      <c r="N26" s="26">
        <f t="shared" si="8"/>
        <v>0</v>
      </c>
      <c r="O26" s="22"/>
      <c r="P26" s="26"/>
      <c r="Q26" s="26"/>
      <c r="R26" s="22"/>
      <c r="S26" s="26"/>
      <c r="T26" s="26"/>
    </row>
    <row r="27" spans="1:20" ht="24">
      <c r="A27" s="29" t="s">
        <v>63</v>
      </c>
      <c r="B27" s="21" t="s">
        <v>64</v>
      </c>
      <c r="C27" s="22">
        <v>17.3</v>
      </c>
      <c r="D27" s="23">
        <f t="shared" si="1"/>
        <v>0.007319090693095042</v>
      </c>
      <c r="E27" s="22">
        <v>17.3</v>
      </c>
      <c r="F27" s="23">
        <f t="shared" si="2"/>
        <v>0.007319090693095042</v>
      </c>
      <c r="G27" s="23">
        <f t="shared" si="3"/>
        <v>0</v>
      </c>
      <c r="H27" s="24">
        <f t="shared" si="10"/>
        <v>18.684</v>
      </c>
      <c r="I27" s="23">
        <f t="shared" si="4"/>
        <v>0.007169672536042008</v>
      </c>
      <c r="J27" s="23">
        <f t="shared" si="5"/>
        <v>0.08000000000000007</v>
      </c>
      <c r="K27" s="23">
        <f t="shared" si="6"/>
        <v>0.08000000000000007</v>
      </c>
      <c r="L27" s="22"/>
      <c r="M27" s="26">
        <f t="shared" si="7"/>
        <v>-1</v>
      </c>
      <c r="N27" s="26">
        <f t="shared" si="8"/>
        <v>0</v>
      </c>
      <c r="O27" s="22"/>
      <c r="P27" s="26"/>
      <c r="Q27" s="26"/>
      <c r="R27" s="22"/>
      <c r="S27" s="26"/>
      <c r="T27" s="26"/>
    </row>
    <row r="28" spans="1:20" ht="24">
      <c r="A28" s="29" t="s">
        <v>65</v>
      </c>
      <c r="B28" s="25" t="s">
        <v>66</v>
      </c>
      <c r="C28" s="22">
        <v>21.63</v>
      </c>
      <c r="D28" s="23">
        <f t="shared" si="1"/>
        <v>0.009150978710499753</v>
      </c>
      <c r="E28" s="22">
        <v>21.63</v>
      </c>
      <c r="F28" s="23">
        <f t="shared" si="2"/>
        <v>0.009150978710499753</v>
      </c>
      <c r="G28" s="23">
        <f t="shared" si="3"/>
        <v>0</v>
      </c>
      <c r="H28" s="24">
        <f t="shared" si="10"/>
        <v>23.360400000000002</v>
      </c>
      <c r="I28" s="23">
        <f t="shared" si="4"/>
        <v>0.008964162829745007</v>
      </c>
      <c r="J28" s="23">
        <f t="shared" si="5"/>
        <v>0.08000000000000007</v>
      </c>
      <c r="K28" s="23">
        <f t="shared" si="6"/>
        <v>0.08000000000000007</v>
      </c>
      <c r="L28" s="22"/>
      <c r="M28" s="26">
        <f t="shared" si="7"/>
        <v>-1</v>
      </c>
      <c r="N28" s="26">
        <f t="shared" si="8"/>
        <v>0</v>
      </c>
      <c r="O28" s="22"/>
      <c r="P28" s="26"/>
      <c r="Q28" s="26"/>
      <c r="R28" s="22"/>
      <c r="S28" s="26"/>
      <c r="T28" s="26"/>
    </row>
    <row r="29" spans="1:20" ht="12" customHeight="1">
      <c r="A29" s="20"/>
      <c r="B29" s="25" t="s">
        <v>67</v>
      </c>
      <c r="C29" s="22">
        <v>13.14</v>
      </c>
      <c r="D29" s="23">
        <f t="shared" si="1"/>
        <v>0.0055591243761427085</v>
      </c>
      <c r="E29" s="22">
        <v>13.14</v>
      </c>
      <c r="F29" s="23">
        <f t="shared" si="2"/>
        <v>0.0055591243761427085</v>
      </c>
      <c r="G29" s="23">
        <f t="shared" si="3"/>
        <v>0</v>
      </c>
      <c r="H29" s="24">
        <f t="shared" si="10"/>
        <v>14.191200000000002</v>
      </c>
      <c r="I29" s="23">
        <f t="shared" si="4"/>
        <v>0.0054456356718839295</v>
      </c>
      <c r="J29" s="23">
        <f t="shared" si="5"/>
        <v>0.08000000000000007</v>
      </c>
      <c r="K29" s="23">
        <f t="shared" si="6"/>
        <v>0.08000000000000007</v>
      </c>
      <c r="L29" s="22"/>
      <c r="M29" s="26">
        <f t="shared" si="7"/>
        <v>-1</v>
      </c>
      <c r="N29" s="26">
        <f t="shared" si="8"/>
        <v>0</v>
      </c>
      <c r="O29" s="22"/>
      <c r="P29" s="26"/>
      <c r="Q29" s="26"/>
      <c r="R29" s="22"/>
      <c r="S29" s="26"/>
      <c r="T29" s="26"/>
    </row>
    <row r="30" spans="1:20" ht="24">
      <c r="A30" s="29" t="s">
        <v>68</v>
      </c>
      <c r="B30" s="25" t="s">
        <v>69</v>
      </c>
      <c r="C30" s="22">
        <v>4.16</v>
      </c>
      <c r="D30" s="23">
        <f t="shared" si="1"/>
        <v>0.001759966316952334</v>
      </c>
      <c r="E30" s="22">
        <v>4.16</v>
      </c>
      <c r="F30" s="23">
        <f t="shared" si="2"/>
        <v>0.001759966316952334</v>
      </c>
      <c r="G30" s="23">
        <f t="shared" si="3"/>
        <v>0</v>
      </c>
      <c r="H30" s="24">
        <f t="shared" si="10"/>
        <v>4.492800000000001</v>
      </c>
      <c r="I30" s="23">
        <f t="shared" si="4"/>
        <v>0.0017240368641580784</v>
      </c>
      <c r="J30" s="23">
        <f t="shared" si="5"/>
        <v>0.08000000000000007</v>
      </c>
      <c r="K30" s="23">
        <f t="shared" si="6"/>
        <v>0.08000000000000007</v>
      </c>
      <c r="L30" s="22"/>
      <c r="M30" s="26">
        <f t="shared" si="7"/>
        <v>-1</v>
      </c>
      <c r="N30" s="26">
        <f t="shared" si="8"/>
        <v>0</v>
      </c>
      <c r="O30" s="22"/>
      <c r="P30" s="26"/>
      <c r="Q30" s="26"/>
      <c r="R30" s="22"/>
      <c r="S30" s="26"/>
      <c r="T30" s="26"/>
    </row>
    <row r="31" spans="1:20" ht="12.75" customHeight="1">
      <c r="A31" s="29" t="s">
        <v>70</v>
      </c>
      <c r="B31" s="25" t="s">
        <v>71</v>
      </c>
      <c r="C31" s="22">
        <v>4.16</v>
      </c>
      <c r="D31" s="23">
        <f t="shared" si="1"/>
        <v>0.001759966316952334</v>
      </c>
      <c r="E31" s="22">
        <v>4.16</v>
      </c>
      <c r="F31" s="23">
        <f t="shared" si="2"/>
        <v>0.001759966316952334</v>
      </c>
      <c r="G31" s="23">
        <f t="shared" si="3"/>
        <v>0</v>
      </c>
      <c r="H31" s="24">
        <f t="shared" si="10"/>
        <v>4.492800000000001</v>
      </c>
      <c r="I31" s="23">
        <f t="shared" si="4"/>
        <v>0.0017240368641580784</v>
      </c>
      <c r="J31" s="23">
        <f t="shared" si="5"/>
        <v>0.08000000000000007</v>
      </c>
      <c r="K31" s="23">
        <f t="shared" si="6"/>
        <v>0.08000000000000007</v>
      </c>
      <c r="L31" s="22"/>
      <c r="M31" s="26">
        <f t="shared" si="7"/>
        <v>-1</v>
      </c>
      <c r="N31" s="26">
        <f t="shared" si="8"/>
        <v>0</v>
      </c>
      <c r="O31" s="22"/>
      <c r="P31" s="26"/>
      <c r="Q31" s="26"/>
      <c r="R31" s="22"/>
      <c r="S31" s="26"/>
      <c r="T31" s="26"/>
    </row>
    <row r="32" spans="1:20" ht="19.5" customHeight="1">
      <c r="A32" s="20">
        <v>12</v>
      </c>
      <c r="B32" s="25" t="s">
        <v>72</v>
      </c>
      <c r="C32" s="22"/>
      <c r="D32" s="23"/>
      <c r="E32" s="22"/>
      <c r="F32" s="23"/>
      <c r="G32" s="23"/>
      <c r="H32" s="22"/>
      <c r="I32" s="23"/>
      <c r="J32" s="23"/>
      <c r="K32" s="23"/>
      <c r="L32" s="22"/>
      <c r="M32" s="26"/>
      <c r="N32" s="26">
        <f t="shared" si="8"/>
        <v>0</v>
      </c>
      <c r="O32" s="22"/>
      <c r="P32" s="26"/>
      <c r="Q32" s="26"/>
      <c r="R32" s="22"/>
      <c r="S32" s="26"/>
      <c r="T32" s="26"/>
    </row>
    <row r="33" spans="1:20" ht="20.25" customHeight="1" hidden="1">
      <c r="A33" s="20" t="s">
        <v>73</v>
      </c>
      <c r="B33" s="25" t="s">
        <v>74</v>
      </c>
      <c r="C33" s="22"/>
      <c r="D33" s="23"/>
      <c r="E33" s="22"/>
      <c r="F33" s="23"/>
      <c r="G33" s="23"/>
      <c r="H33" s="22"/>
      <c r="I33" s="23"/>
      <c r="J33" s="23"/>
      <c r="K33" s="23"/>
      <c r="L33" s="22"/>
      <c r="M33" s="26"/>
      <c r="N33" s="26">
        <f t="shared" si="8"/>
        <v>0</v>
      </c>
      <c r="O33" s="22"/>
      <c r="P33" s="26" t="e">
        <f>O33/L33-1</f>
        <v>#DIV/0!</v>
      </c>
      <c r="Q33" s="26">
        <f>O33/O$39</f>
        <v>0</v>
      </c>
      <c r="R33" s="22"/>
      <c r="S33" s="26" t="e">
        <f>R33/O33</f>
        <v>#DIV/0!</v>
      </c>
      <c r="T33" s="26">
        <f t="shared" si="9"/>
        <v>0</v>
      </c>
    </row>
    <row r="34" spans="1:20" ht="13.5" customHeight="1">
      <c r="A34" s="20" t="s">
        <v>75</v>
      </c>
      <c r="B34" s="32" t="s">
        <v>76</v>
      </c>
      <c r="C34" s="22">
        <v>2315.4</v>
      </c>
      <c r="D34" s="23">
        <f t="shared" si="1"/>
        <v>0.9795735601614023</v>
      </c>
      <c r="E34" s="28">
        <v>2315.4</v>
      </c>
      <c r="F34" s="23">
        <f t="shared" si="2"/>
        <v>0.9795735601614023</v>
      </c>
      <c r="G34" s="23">
        <f t="shared" si="3"/>
        <v>0</v>
      </c>
      <c r="H34" s="24">
        <f>H11+H12+H13+H14+H15+H19+H22+H23</f>
        <v>2557.6951592000005</v>
      </c>
      <c r="I34" s="23">
        <f t="shared" si="4"/>
        <v>0.9814727434427227</v>
      </c>
      <c r="J34" s="23">
        <f t="shared" si="5"/>
        <v>0.10464505450462136</v>
      </c>
      <c r="K34" s="23">
        <f t="shared" si="6"/>
        <v>0.10464505450462136</v>
      </c>
      <c r="L34" s="24">
        <f>L11+L12+L13+L14+L15+L19+L22+L23</f>
        <v>2606.006185344</v>
      </c>
      <c r="M34" s="26">
        <f t="shared" si="7"/>
        <v>0.018888500441589073</v>
      </c>
      <c r="N34" s="26">
        <f t="shared" si="8"/>
        <v>1.0000067096775977</v>
      </c>
      <c r="O34" s="24">
        <f>O11+O12+O13+O14+O15+O19+O22+O23</f>
        <v>1670.6352407999998</v>
      </c>
      <c r="P34" s="26">
        <f>O34/L34-1</f>
        <v>-0.3589289042383945</v>
      </c>
      <c r="Q34" s="26">
        <f>O34/O$39</f>
        <v>1</v>
      </c>
      <c r="R34" s="24">
        <f>R11+R12+R13+R14+R15+R19+R22+R23</f>
        <v>1815.3798007999999</v>
      </c>
      <c r="S34" s="26">
        <f>R34/O34</f>
        <v>1.0866404326121408</v>
      </c>
      <c r="T34" s="26">
        <f t="shared" si="9"/>
        <v>1</v>
      </c>
    </row>
    <row r="35" spans="1:20" ht="16.5" customHeight="1">
      <c r="A35" s="20" t="s">
        <v>77</v>
      </c>
      <c r="B35" s="25" t="s">
        <v>78</v>
      </c>
      <c r="C35" s="22">
        <v>4.13</v>
      </c>
      <c r="D35" s="23"/>
      <c r="E35" s="22">
        <v>4.13</v>
      </c>
      <c r="F35" s="23"/>
      <c r="G35" s="23">
        <f t="shared" si="3"/>
        <v>0</v>
      </c>
      <c r="H35" s="22">
        <f>C35</f>
        <v>4.13</v>
      </c>
      <c r="I35" s="23"/>
      <c r="J35" s="23">
        <f t="shared" si="5"/>
        <v>0</v>
      </c>
      <c r="K35" s="23">
        <f t="shared" si="6"/>
        <v>0</v>
      </c>
      <c r="L35" s="22">
        <v>4.13</v>
      </c>
      <c r="M35" s="26">
        <f t="shared" si="7"/>
        <v>0</v>
      </c>
      <c r="N35" s="26"/>
      <c r="O35" s="22">
        <f>'[1](2.1.уточ.'!J7</f>
        <v>2.497</v>
      </c>
      <c r="P35" s="26">
        <f>O35/L35-1</f>
        <v>-0.39539951573849885</v>
      </c>
      <c r="Q35" s="26"/>
      <c r="R35" s="22">
        <f>'[1](1 1) (2)'!I45</f>
        <v>2.497</v>
      </c>
      <c r="S35" s="26">
        <f>R35/O35</f>
        <v>1</v>
      </c>
      <c r="T35" s="26"/>
    </row>
    <row r="36" spans="1:20" ht="18" customHeight="1">
      <c r="A36" s="20" t="s">
        <v>79</v>
      </c>
      <c r="B36" s="25" t="s">
        <v>80</v>
      </c>
      <c r="C36" s="22">
        <v>516.15</v>
      </c>
      <c r="D36" s="23"/>
      <c r="E36" s="22">
        <v>516.15</v>
      </c>
      <c r="F36" s="23"/>
      <c r="G36" s="23">
        <f t="shared" si="3"/>
        <v>0</v>
      </c>
      <c r="H36" s="24">
        <f>H34/H35</f>
        <v>619.2966487167072</v>
      </c>
      <c r="I36" s="23"/>
      <c r="J36" s="23">
        <f t="shared" si="5"/>
        <v>0.19983851344901127</v>
      </c>
      <c r="K36" s="23">
        <f t="shared" si="6"/>
        <v>0.19983851344901127</v>
      </c>
      <c r="L36" s="24">
        <f>L34/L35</f>
        <v>630.9942337394674</v>
      </c>
      <c r="M36" s="26">
        <f t="shared" si="7"/>
        <v>0.018888500441589073</v>
      </c>
      <c r="N36" s="26"/>
      <c r="O36" s="24">
        <f>O34/O35</f>
        <v>669.0569646776131</v>
      </c>
      <c r="P36" s="26">
        <f>O36/L36-1</f>
        <v>0.06032183640185451</v>
      </c>
      <c r="Q36" s="26"/>
      <c r="R36" s="24">
        <f>R34/R35</f>
        <v>727.0243495394474</v>
      </c>
      <c r="S36" s="26">
        <f>R36/O36</f>
        <v>1.0866404326121408</v>
      </c>
      <c r="T36" s="26"/>
    </row>
    <row r="37" spans="1:20" ht="15.75">
      <c r="A37" s="20" t="s">
        <v>81</v>
      </c>
      <c r="B37" s="25" t="s">
        <v>82</v>
      </c>
      <c r="C37" s="24">
        <f>C39-C34</f>
        <v>48.28160000000025</v>
      </c>
      <c r="D37" s="23">
        <f t="shared" si="1"/>
        <v>0.020426439838597654</v>
      </c>
      <c r="E37" s="28">
        <f>E39-E34</f>
        <v>48.28160000000025</v>
      </c>
      <c r="F37" s="23">
        <f t="shared" si="2"/>
        <v>0.020426439838597654</v>
      </c>
      <c r="G37" s="23">
        <f t="shared" si="3"/>
        <v>0</v>
      </c>
      <c r="H37" s="24">
        <f>C37</f>
        <v>48.28160000000025</v>
      </c>
      <c r="I37" s="23">
        <f t="shared" si="4"/>
        <v>0.01852725655727722</v>
      </c>
      <c r="J37" s="23">
        <f t="shared" si="5"/>
        <v>0</v>
      </c>
      <c r="K37" s="23">
        <f t="shared" si="6"/>
        <v>0</v>
      </c>
      <c r="L37" s="22">
        <v>0</v>
      </c>
      <c r="M37" s="26">
        <f t="shared" si="7"/>
        <v>-1</v>
      </c>
      <c r="N37" s="26"/>
      <c r="O37" s="22"/>
      <c r="P37" s="26"/>
      <c r="Q37" s="26"/>
      <c r="R37" s="22"/>
      <c r="S37" s="26"/>
      <c r="T37" s="26"/>
    </row>
    <row r="38" spans="1:20" ht="12.75" customHeight="1">
      <c r="A38" s="20" t="s">
        <v>83</v>
      </c>
      <c r="B38" s="25" t="s">
        <v>84</v>
      </c>
      <c r="C38" s="23">
        <f>C37/C34</f>
        <v>0.020852379718407296</v>
      </c>
      <c r="D38" s="23"/>
      <c r="E38" s="23">
        <f>E37/E34</f>
        <v>0.020852379718407296</v>
      </c>
      <c r="F38" s="23"/>
      <c r="G38" s="23"/>
      <c r="H38" s="23">
        <f>H37/H34</f>
        <v>0.018876995495859576</v>
      </c>
      <c r="I38" s="23"/>
      <c r="J38" s="23"/>
      <c r="K38" s="23"/>
      <c r="L38" s="22"/>
      <c r="M38" s="26">
        <f t="shared" si="7"/>
        <v>-1</v>
      </c>
      <c r="N38" s="26"/>
      <c r="O38" s="22"/>
      <c r="P38" s="26"/>
      <c r="Q38" s="26"/>
      <c r="R38" s="22"/>
      <c r="S38" s="26"/>
      <c r="T38" s="26"/>
    </row>
    <row r="39" spans="1:20" ht="13.5" customHeight="1">
      <c r="A39" s="20" t="s">
        <v>85</v>
      </c>
      <c r="B39" s="32" t="s">
        <v>86</v>
      </c>
      <c r="C39" s="22">
        <f>C40*C35</f>
        <v>2363.6816000000003</v>
      </c>
      <c r="D39" s="23">
        <f t="shared" si="1"/>
        <v>1</v>
      </c>
      <c r="E39" s="28">
        <f>E40*E35</f>
        <v>2363.6816000000003</v>
      </c>
      <c r="F39" s="23">
        <f t="shared" si="2"/>
        <v>1</v>
      </c>
      <c r="G39" s="23">
        <f t="shared" si="3"/>
        <v>0</v>
      </c>
      <c r="H39" s="28">
        <f>H34+H37</f>
        <v>2605.9767592000007</v>
      </c>
      <c r="I39" s="23">
        <f t="shared" si="4"/>
        <v>1</v>
      </c>
      <c r="J39" s="23">
        <f t="shared" si="5"/>
        <v>0.10250752859437595</v>
      </c>
      <c r="K39" s="23">
        <f t="shared" si="6"/>
        <v>0.10250752859437595</v>
      </c>
      <c r="L39" s="28">
        <f>L40*L35</f>
        <v>2605.9887</v>
      </c>
      <c r="M39" s="26">
        <f t="shared" si="7"/>
        <v>4.58208230647017E-06</v>
      </c>
      <c r="N39" s="26">
        <f t="shared" si="8"/>
        <v>1</v>
      </c>
      <c r="O39" s="24">
        <f>O34</f>
        <v>1670.6352407999998</v>
      </c>
      <c r="P39" s="26">
        <f>O39/L39-1</f>
        <v>-0.35892460285802474</v>
      </c>
      <c r="Q39" s="26">
        <f>O39/O$39</f>
        <v>1</v>
      </c>
      <c r="R39" s="24">
        <f>R34</f>
        <v>1815.3798007999999</v>
      </c>
      <c r="S39" s="26">
        <f>R39/O39</f>
        <v>1.0866404326121408</v>
      </c>
      <c r="T39" s="26">
        <f t="shared" si="9"/>
        <v>1</v>
      </c>
    </row>
    <row r="40" spans="1:20" ht="17.25" customHeight="1">
      <c r="A40" s="33" t="s">
        <v>87</v>
      </c>
      <c r="B40" s="25" t="s">
        <v>88</v>
      </c>
      <c r="C40" s="24">
        <v>572.32</v>
      </c>
      <c r="D40" s="23"/>
      <c r="E40" s="24">
        <v>572.32</v>
      </c>
      <c r="F40" s="22"/>
      <c r="G40" s="23">
        <f t="shared" si="3"/>
        <v>0</v>
      </c>
      <c r="H40" s="24">
        <f>H39/H35</f>
        <v>630.9871087651334</v>
      </c>
      <c r="I40" s="22"/>
      <c r="J40" s="34">
        <f t="shared" si="5"/>
        <v>0.10250752859437617</v>
      </c>
      <c r="K40" s="23">
        <f t="shared" si="6"/>
        <v>0.10250752859437617</v>
      </c>
      <c r="L40" s="24">
        <v>630.99</v>
      </c>
      <c r="M40" s="26">
        <f t="shared" si="7"/>
        <v>4.58208230647017E-06</v>
      </c>
      <c r="N40" s="26"/>
      <c r="O40" s="24">
        <f>O39/O35</f>
        <v>669.0569646776131</v>
      </c>
      <c r="P40" s="26">
        <f>O40/L40-1</f>
        <v>0.060328950819526606</v>
      </c>
      <c r="Q40" s="26"/>
      <c r="R40" s="24">
        <f>R39/R35</f>
        <v>727.0243495394474</v>
      </c>
      <c r="S40" s="26">
        <f>R40/O40</f>
        <v>1.0866404326121408</v>
      </c>
      <c r="T40" s="26"/>
    </row>
    <row r="41" spans="1:20" ht="15.75">
      <c r="A41" s="35"/>
      <c r="B41" s="25" t="s">
        <v>89</v>
      </c>
      <c r="C41" s="22"/>
      <c r="D41" s="22"/>
      <c r="E41" s="22"/>
      <c r="F41" s="22"/>
      <c r="G41" s="22"/>
      <c r="H41" s="22"/>
      <c r="I41" s="22"/>
      <c r="J41" s="22"/>
      <c r="K41" s="22"/>
      <c r="L41" s="28">
        <f>L40*L35</f>
        <v>2605.9887</v>
      </c>
      <c r="M41" s="22"/>
      <c r="N41" s="26"/>
      <c r="O41" s="24">
        <f>O40*O35</f>
        <v>1670.6352407999998</v>
      </c>
      <c r="P41" s="22"/>
      <c r="Q41" s="26"/>
      <c r="R41" s="22">
        <f>R40*R35</f>
        <v>1815.3798008</v>
      </c>
      <c r="S41" s="26">
        <f>R41/O41</f>
        <v>1.086640432612141</v>
      </c>
      <c r="T41" s="26">
        <f t="shared" si="9"/>
        <v>1.0000000000000002</v>
      </c>
    </row>
    <row r="42" spans="1:4" ht="15.75">
      <c r="A42" s="35"/>
      <c r="B42" s="36"/>
      <c r="C42" s="37"/>
      <c r="D42" s="37"/>
    </row>
    <row r="43" spans="1:4" ht="15.75">
      <c r="A43" s="35"/>
      <c r="B43" s="36"/>
      <c r="C43" s="37"/>
      <c r="D43" s="37"/>
    </row>
    <row r="44" spans="1:4" ht="15.75">
      <c r="A44" s="38"/>
      <c r="B44" s="39"/>
      <c r="C44" s="37"/>
      <c r="D44" s="37"/>
    </row>
    <row r="45" ht="15.75">
      <c r="B45" s="40"/>
    </row>
    <row r="46" ht="15.75">
      <c r="B46" s="40"/>
    </row>
    <row r="47" ht="15.75">
      <c r="B47" s="40"/>
    </row>
    <row r="48" ht="15.75">
      <c r="B48" s="40"/>
    </row>
    <row r="49" ht="15.75">
      <c r="B49" s="40"/>
    </row>
    <row r="50" ht="15.75">
      <c r="B50" s="40"/>
    </row>
    <row r="51" ht="15.75">
      <c r="B51" s="40"/>
    </row>
    <row r="52" ht="15.75">
      <c r="B52" s="40"/>
    </row>
    <row r="53" ht="15.75">
      <c r="B53" s="40"/>
    </row>
    <row r="54" ht="15.75">
      <c r="B54" s="40"/>
    </row>
    <row r="55" ht="15.75">
      <c r="B55" s="40"/>
    </row>
    <row r="56" ht="15.75">
      <c r="B56" s="40"/>
    </row>
    <row r="57" ht="15.75">
      <c r="B57" s="40"/>
    </row>
    <row r="58" ht="15.75">
      <c r="B58" s="40"/>
    </row>
    <row r="59" ht="15.75">
      <c r="B59" s="40"/>
    </row>
    <row r="60" ht="15.75">
      <c r="B60" s="40"/>
    </row>
    <row r="61" ht="15.75">
      <c r="B61" s="40"/>
    </row>
    <row r="62" ht="15.75">
      <c r="B62" s="40"/>
    </row>
    <row r="63" ht="15.75">
      <c r="B63" s="40"/>
    </row>
    <row r="64" ht="15.75">
      <c r="B64" s="40"/>
    </row>
    <row r="65" ht="15.75">
      <c r="B65" s="40"/>
    </row>
    <row r="66" ht="15.75">
      <c r="B66" s="40"/>
    </row>
    <row r="67" ht="15.75">
      <c r="B67" s="40"/>
    </row>
    <row r="68" ht="15.75">
      <c r="B68" s="40"/>
    </row>
    <row r="69" ht="15.75">
      <c r="B69" s="40"/>
    </row>
    <row r="70" ht="15.75">
      <c r="B70" s="41"/>
    </row>
    <row r="71" ht="15.75">
      <c r="B71" s="41"/>
    </row>
    <row r="72" ht="15.75">
      <c r="B72" s="41"/>
    </row>
    <row r="73" ht="15.75">
      <c r="B73" s="41"/>
    </row>
    <row r="74" ht="15.75">
      <c r="B74" s="41"/>
    </row>
    <row r="75" ht="15.75">
      <c r="B75" s="41"/>
    </row>
    <row r="76" ht="15.75">
      <c r="B76" s="41"/>
    </row>
    <row r="77" ht="15.75">
      <c r="B77" s="41"/>
    </row>
    <row r="78" ht="15.75">
      <c r="B78" s="41"/>
    </row>
    <row r="79" ht="15.75">
      <c r="B79" s="41"/>
    </row>
  </sheetData>
  <mergeCells count="32">
    <mergeCell ref="S6:S7"/>
    <mergeCell ref="T6:T7"/>
    <mergeCell ref="O6:O7"/>
    <mergeCell ref="P6:P7"/>
    <mergeCell ref="Q6:Q7"/>
    <mergeCell ref="R6:R7"/>
    <mergeCell ref="K6:K7"/>
    <mergeCell ref="L6:L7"/>
    <mergeCell ref="M6:M7"/>
    <mergeCell ref="N6:N7"/>
    <mergeCell ref="G6:G7"/>
    <mergeCell ref="H6:H7"/>
    <mergeCell ref="I6:I7"/>
    <mergeCell ref="J6:J7"/>
    <mergeCell ref="C6:C7"/>
    <mergeCell ref="D6:D7"/>
    <mergeCell ref="E6:E7"/>
    <mergeCell ref="F6:F7"/>
    <mergeCell ref="H5:K5"/>
    <mergeCell ref="L5:N5"/>
    <mergeCell ref="O5:Q5"/>
    <mergeCell ref="R5:T5"/>
    <mergeCell ref="O1:P1"/>
    <mergeCell ref="A2:T2"/>
    <mergeCell ref="O3:P3"/>
    <mergeCell ref="A4:A7"/>
    <mergeCell ref="B4:B7"/>
    <mergeCell ref="C4:K4"/>
    <mergeCell ref="L4:Q4"/>
    <mergeCell ref="R4:T4"/>
    <mergeCell ref="C5:D5"/>
    <mergeCell ref="E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D13" sqref="D13"/>
    </sheetView>
  </sheetViews>
  <sheetFormatPr defaultColWidth="9.33203125" defaultRowHeight="12.75"/>
  <cols>
    <col min="1" max="1" width="4.5" style="44" customWidth="1"/>
    <col min="2" max="2" width="35.33203125" style="44" customWidth="1"/>
    <col min="3" max="3" width="9.16015625" style="44" customWidth="1"/>
    <col min="4" max="4" width="9" style="44" customWidth="1"/>
    <col min="5" max="5" width="9.66015625" style="44" customWidth="1"/>
    <col min="6" max="6" width="9.33203125" style="44" customWidth="1"/>
    <col min="7" max="7" width="9.66015625" style="44" customWidth="1"/>
    <col min="8" max="16384" width="9.33203125" style="44" customWidth="1"/>
  </cols>
  <sheetData>
    <row r="1" spans="1:7" ht="11.25">
      <c r="A1" s="42"/>
      <c r="B1" s="42"/>
      <c r="C1" s="42"/>
      <c r="D1" s="42"/>
      <c r="E1" s="43" t="s">
        <v>90</v>
      </c>
      <c r="F1" s="43"/>
      <c r="G1" s="43"/>
    </row>
    <row r="2" spans="1:7" ht="11.25">
      <c r="A2" s="45" t="s">
        <v>91</v>
      </c>
      <c r="B2" s="45"/>
      <c r="C2" s="45"/>
      <c r="D2" s="45"/>
      <c r="E2" s="45"/>
      <c r="F2" s="45"/>
      <c r="G2" s="45"/>
    </row>
    <row r="3" spans="1:7" ht="11.25">
      <c r="A3" s="42"/>
      <c r="B3" s="42"/>
      <c r="C3" s="42"/>
      <c r="D3" s="42"/>
      <c r="E3" s="42"/>
      <c r="F3" s="46" t="s">
        <v>92</v>
      </c>
      <c r="G3" s="46"/>
    </row>
    <row r="4" spans="1:9" ht="11.25">
      <c r="A4" s="47" t="s">
        <v>93</v>
      </c>
      <c r="B4" s="48"/>
      <c r="C4" s="49" t="s">
        <v>94</v>
      </c>
      <c r="D4" s="50"/>
      <c r="E4" s="50"/>
      <c r="F4" s="51"/>
      <c r="G4" s="47" t="s">
        <v>95</v>
      </c>
      <c r="H4" s="47" t="s">
        <v>96</v>
      </c>
      <c r="I4" s="47" t="s">
        <v>97</v>
      </c>
    </row>
    <row r="5" spans="1:9" ht="11.25" customHeight="1">
      <c r="A5" s="52"/>
      <c r="B5" s="48"/>
      <c r="C5" s="47" t="s">
        <v>98</v>
      </c>
      <c r="D5" s="47" t="s">
        <v>99</v>
      </c>
      <c r="E5" s="47" t="s">
        <v>100</v>
      </c>
      <c r="F5" s="47" t="s">
        <v>101</v>
      </c>
      <c r="G5" s="52"/>
      <c r="H5" s="52"/>
      <c r="I5" s="52"/>
    </row>
    <row r="6" spans="1:9" ht="11.25">
      <c r="A6" s="52"/>
      <c r="B6" s="48"/>
      <c r="C6" s="52"/>
      <c r="D6" s="52"/>
      <c r="E6" s="52"/>
      <c r="F6" s="52"/>
      <c r="G6" s="52"/>
      <c r="H6" s="52"/>
      <c r="I6" s="52"/>
    </row>
    <row r="7" spans="1:9" ht="11.25">
      <c r="A7" s="53"/>
      <c r="B7" s="48"/>
      <c r="C7" s="53"/>
      <c r="D7" s="53"/>
      <c r="E7" s="53"/>
      <c r="F7" s="53"/>
      <c r="G7" s="53"/>
      <c r="H7" s="53"/>
      <c r="I7" s="53"/>
    </row>
    <row r="8" spans="1:9" ht="21.75">
      <c r="A8" s="54" t="s">
        <v>25</v>
      </c>
      <c r="B8" s="55" t="s">
        <v>102</v>
      </c>
      <c r="C8" s="56"/>
      <c r="D8" s="57"/>
      <c r="E8" s="57"/>
      <c r="F8" s="57"/>
      <c r="G8" s="57"/>
      <c r="H8" s="57"/>
      <c r="I8" s="58"/>
    </row>
    <row r="9" spans="1:9" ht="11.25">
      <c r="A9" s="59"/>
      <c r="B9" s="60" t="s">
        <v>103</v>
      </c>
      <c r="C9" s="56"/>
      <c r="D9" s="56"/>
      <c r="E9" s="56"/>
      <c r="F9" s="56"/>
      <c r="G9" s="56"/>
      <c r="H9" s="56"/>
      <c r="I9" s="58"/>
    </row>
    <row r="10" spans="1:9" ht="11.25">
      <c r="A10" s="59"/>
      <c r="B10" s="60" t="s">
        <v>104</v>
      </c>
      <c r="C10" s="56"/>
      <c r="D10" s="56"/>
      <c r="E10" s="56"/>
      <c r="F10" s="56"/>
      <c r="G10" s="56"/>
      <c r="H10" s="56"/>
      <c r="I10" s="58"/>
    </row>
    <row r="11" spans="1:9" ht="11.25">
      <c r="A11" s="59"/>
      <c r="B11" s="60" t="s">
        <v>105</v>
      </c>
      <c r="C11" s="56"/>
      <c r="D11" s="56"/>
      <c r="E11" s="56"/>
      <c r="F11" s="56"/>
      <c r="G11" s="56"/>
      <c r="H11" s="56"/>
      <c r="I11" s="58"/>
    </row>
    <row r="12" spans="1:9" ht="11.25">
      <c r="A12" s="59"/>
      <c r="B12" s="60" t="s">
        <v>106</v>
      </c>
      <c r="C12" s="56"/>
      <c r="D12" s="56"/>
      <c r="E12" s="56"/>
      <c r="F12" s="56"/>
      <c r="G12" s="56"/>
      <c r="H12" s="56"/>
      <c r="I12" s="58"/>
    </row>
    <row r="13" spans="1:9" ht="21.75">
      <c r="A13" s="54" t="s">
        <v>27</v>
      </c>
      <c r="B13" s="55" t="s">
        <v>107</v>
      </c>
      <c r="C13" s="56"/>
      <c r="D13" s="56"/>
      <c r="E13" s="56"/>
      <c r="F13" s="56"/>
      <c r="G13" s="56"/>
      <c r="H13" s="56"/>
      <c r="I13" s="58"/>
    </row>
    <row r="14" spans="1:9" ht="11.25">
      <c r="A14" s="59"/>
      <c r="B14" s="60" t="s">
        <v>103</v>
      </c>
      <c r="C14" s="56"/>
      <c r="D14" s="56"/>
      <c r="E14" s="56"/>
      <c r="F14" s="56"/>
      <c r="G14" s="56"/>
      <c r="H14" s="56"/>
      <c r="I14" s="58"/>
    </row>
    <row r="15" spans="1:9" ht="11.25">
      <c r="A15" s="59"/>
      <c r="B15" s="60" t="s">
        <v>104</v>
      </c>
      <c r="C15" s="56"/>
      <c r="D15" s="56"/>
      <c r="E15" s="56"/>
      <c r="F15" s="56"/>
      <c r="G15" s="56"/>
      <c r="H15" s="56"/>
      <c r="I15" s="58"/>
    </row>
    <row r="16" spans="1:9" ht="11.25">
      <c r="A16" s="59"/>
      <c r="B16" s="60" t="s">
        <v>105</v>
      </c>
      <c r="C16" s="56"/>
      <c r="D16" s="56"/>
      <c r="E16" s="56"/>
      <c r="F16" s="56"/>
      <c r="G16" s="56"/>
      <c r="H16" s="56"/>
      <c r="I16" s="58"/>
    </row>
    <row r="17" spans="1:9" ht="11.25">
      <c r="A17" s="59"/>
      <c r="B17" s="60" t="s">
        <v>106</v>
      </c>
      <c r="C17" s="56"/>
      <c r="D17" s="56"/>
      <c r="E17" s="56"/>
      <c r="F17" s="56"/>
      <c r="G17" s="56"/>
      <c r="H17" s="56"/>
      <c r="I17" s="58"/>
    </row>
    <row r="18" spans="1:9" ht="11.25">
      <c r="A18" s="54" t="s">
        <v>29</v>
      </c>
      <c r="B18" s="55" t="s">
        <v>108</v>
      </c>
      <c r="C18" s="56"/>
      <c r="D18" s="56"/>
      <c r="E18" s="56"/>
      <c r="F18" s="56"/>
      <c r="G18" s="56"/>
      <c r="H18" s="56"/>
      <c r="I18" s="58"/>
    </row>
    <row r="19" spans="1:9" ht="21.75">
      <c r="A19" s="54" t="s">
        <v>31</v>
      </c>
      <c r="B19" s="61" t="s">
        <v>109</v>
      </c>
      <c r="C19" s="56"/>
      <c r="D19" s="57"/>
      <c r="E19" s="57"/>
      <c r="F19" s="57"/>
      <c r="G19" s="57"/>
      <c r="H19" s="57"/>
      <c r="I19" s="58"/>
    </row>
    <row r="20" spans="1:9" ht="11.25">
      <c r="A20" s="59"/>
      <c r="B20" s="60" t="s">
        <v>103</v>
      </c>
      <c r="C20" s="56"/>
      <c r="D20" s="56"/>
      <c r="E20" s="56"/>
      <c r="F20" s="56"/>
      <c r="G20" s="56"/>
      <c r="H20" s="56"/>
      <c r="I20" s="58"/>
    </row>
    <row r="21" spans="1:9" ht="11.25">
      <c r="A21" s="59"/>
      <c r="B21" s="60" t="s">
        <v>104</v>
      </c>
      <c r="C21" s="56"/>
      <c r="D21" s="56"/>
      <c r="E21" s="56"/>
      <c r="F21" s="56"/>
      <c r="G21" s="56"/>
      <c r="H21" s="56"/>
      <c r="I21" s="58"/>
    </row>
    <row r="22" spans="1:9" ht="11.25">
      <c r="A22" s="59"/>
      <c r="B22" s="60" t="s">
        <v>105</v>
      </c>
      <c r="C22" s="56"/>
      <c r="D22" s="56"/>
      <c r="E22" s="56"/>
      <c r="F22" s="56"/>
      <c r="G22" s="56"/>
      <c r="H22" s="56"/>
      <c r="I22" s="58"/>
    </row>
    <row r="23" spans="1:9" ht="11.25">
      <c r="A23" s="59"/>
      <c r="B23" s="60" t="s">
        <v>106</v>
      </c>
      <c r="C23" s="56"/>
      <c r="D23" s="56"/>
      <c r="E23" s="56"/>
      <c r="F23" s="56"/>
      <c r="G23" s="56"/>
      <c r="H23" s="56"/>
      <c r="I23" s="58"/>
    </row>
    <row r="24" spans="1:9" ht="11.25">
      <c r="A24" s="54" t="s">
        <v>33</v>
      </c>
      <c r="B24" s="62" t="s">
        <v>110</v>
      </c>
      <c r="C24" s="57">
        <f>C26</f>
        <v>4.13</v>
      </c>
      <c r="D24" s="56"/>
      <c r="E24" s="56"/>
      <c r="F24" s="56"/>
      <c r="G24" s="57">
        <f>G26</f>
        <v>4.13</v>
      </c>
      <c r="H24" s="63">
        <f>'[1](2.1.уточ.'!J7</f>
        <v>2.497</v>
      </c>
      <c r="I24" s="64">
        <f>H24</f>
        <v>2.497</v>
      </c>
    </row>
    <row r="25" spans="1:9" ht="11.25">
      <c r="A25" s="59"/>
      <c r="B25" s="60" t="s">
        <v>103</v>
      </c>
      <c r="C25" s="56"/>
      <c r="D25" s="56"/>
      <c r="E25" s="56"/>
      <c r="F25" s="56"/>
      <c r="G25" s="56"/>
      <c r="H25" s="56"/>
      <c r="I25" s="58"/>
    </row>
    <row r="26" spans="1:9" ht="11.25">
      <c r="A26" s="59"/>
      <c r="B26" s="60" t="s">
        <v>111</v>
      </c>
      <c r="C26" s="56">
        <v>4.13</v>
      </c>
      <c r="D26" s="56"/>
      <c r="E26" s="56"/>
      <c r="F26" s="56"/>
      <c r="G26" s="56">
        <v>4.13</v>
      </c>
      <c r="H26" s="63">
        <f>H24</f>
        <v>2.497</v>
      </c>
      <c r="I26" s="58">
        <f>I24</f>
        <v>2.497</v>
      </c>
    </row>
    <row r="27" spans="1:9" ht="11.25">
      <c r="A27" s="59"/>
      <c r="B27" s="60" t="s">
        <v>104</v>
      </c>
      <c r="C27" s="56"/>
      <c r="D27" s="56"/>
      <c r="E27" s="56"/>
      <c r="F27" s="56"/>
      <c r="G27" s="56"/>
      <c r="H27" s="56"/>
      <c r="I27" s="58"/>
    </row>
    <row r="28" spans="1:9" ht="11.25">
      <c r="A28" s="59"/>
      <c r="B28" s="60" t="s">
        <v>105</v>
      </c>
      <c r="C28" s="56"/>
      <c r="D28" s="56"/>
      <c r="E28" s="56"/>
      <c r="F28" s="56"/>
      <c r="G28" s="56"/>
      <c r="H28" s="56"/>
      <c r="I28" s="58"/>
    </row>
    <row r="29" spans="1:9" ht="11.25">
      <c r="A29" s="59"/>
      <c r="B29" s="60" t="s">
        <v>106</v>
      </c>
      <c r="C29" s="56"/>
      <c r="D29" s="56"/>
      <c r="E29" s="56"/>
      <c r="F29" s="56"/>
      <c r="G29" s="56"/>
      <c r="H29" s="56"/>
      <c r="I29" s="58"/>
    </row>
    <row r="30" spans="1:9" ht="21.75">
      <c r="A30" s="54" t="s">
        <v>35</v>
      </c>
      <c r="B30" s="61" t="s">
        <v>112</v>
      </c>
      <c r="C30" s="57">
        <f>C24</f>
        <v>4.13</v>
      </c>
      <c r="D30" s="57"/>
      <c r="E30" s="57"/>
      <c r="F30" s="57"/>
      <c r="G30" s="57">
        <f>G24</f>
        <v>4.13</v>
      </c>
      <c r="H30" s="63">
        <f>H26</f>
        <v>2.497</v>
      </c>
      <c r="I30" s="58">
        <f>I24</f>
        <v>2.497</v>
      </c>
    </row>
    <row r="31" spans="1:9" ht="11.25">
      <c r="A31" s="54"/>
      <c r="B31" s="60" t="s">
        <v>103</v>
      </c>
      <c r="C31" s="56"/>
      <c r="D31" s="56"/>
      <c r="E31" s="56"/>
      <c r="F31" s="56"/>
      <c r="G31" s="56"/>
      <c r="H31" s="56"/>
      <c r="I31" s="58"/>
    </row>
    <row r="32" spans="1:9" ht="11.25">
      <c r="A32" s="54"/>
      <c r="B32" s="60" t="s">
        <v>104</v>
      </c>
      <c r="C32" s="56"/>
      <c r="D32" s="56"/>
      <c r="E32" s="56"/>
      <c r="F32" s="56"/>
      <c r="G32" s="56"/>
      <c r="H32" s="56"/>
      <c r="I32" s="58"/>
    </row>
    <row r="33" spans="1:9" ht="11.25">
      <c r="A33" s="54"/>
      <c r="B33" s="60" t="s">
        <v>105</v>
      </c>
      <c r="C33" s="56"/>
      <c r="D33" s="56"/>
      <c r="E33" s="56"/>
      <c r="F33" s="56"/>
      <c r="G33" s="56"/>
      <c r="H33" s="56"/>
      <c r="I33" s="58"/>
    </row>
    <row r="34" spans="1:9" ht="11.25">
      <c r="A34" s="54"/>
      <c r="B34" s="60" t="s">
        <v>106</v>
      </c>
      <c r="C34" s="56"/>
      <c r="D34" s="56"/>
      <c r="E34" s="56"/>
      <c r="F34" s="56"/>
      <c r="G34" s="56"/>
      <c r="H34" s="56"/>
      <c r="I34" s="58"/>
    </row>
    <row r="35" spans="1:9" ht="15" customHeight="1">
      <c r="A35" s="54" t="s">
        <v>37</v>
      </c>
      <c r="B35" s="55" t="s">
        <v>113</v>
      </c>
      <c r="C35" s="57">
        <v>0</v>
      </c>
      <c r="D35" s="57"/>
      <c r="E35" s="57"/>
      <c r="F35" s="57"/>
      <c r="G35" s="57">
        <v>0</v>
      </c>
      <c r="H35" s="57">
        <v>0</v>
      </c>
      <c r="I35" s="57">
        <v>0</v>
      </c>
    </row>
    <row r="36" spans="1:9" ht="11.25">
      <c r="A36" s="59"/>
      <c r="B36" s="60" t="s">
        <v>103</v>
      </c>
      <c r="C36" s="56"/>
      <c r="D36" s="56"/>
      <c r="E36" s="56"/>
      <c r="F36" s="56"/>
      <c r="G36" s="56"/>
      <c r="H36" s="56"/>
      <c r="I36" s="58"/>
    </row>
    <row r="37" spans="1:9" ht="11.25">
      <c r="A37" s="59"/>
      <c r="B37" s="60" t="s">
        <v>104</v>
      </c>
      <c r="C37" s="56"/>
      <c r="D37" s="56"/>
      <c r="E37" s="56"/>
      <c r="F37" s="56"/>
      <c r="G37" s="56"/>
      <c r="H37" s="56"/>
      <c r="I37" s="58"/>
    </row>
    <row r="38" spans="1:9" ht="11.25">
      <c r="A38" s="59"/>
      <c r="B38" s="60" t="s">
        <v>105</v>
      </c>
      <c r="C38" s="56"/>
      <c r="D38" s="56"/>
      <c r="E38" s="56"/>
      <c r="F38" s="56"/>
      <c r="G38" s="56"/>
      <c r="H38" s="56"/>
      <c r="I38" s="58"/>
    </row>
    <row r="39" spans="1:9" ht="11.25">
      <c r="A39" s="59"/>
      <c r="B39" s="60" t="s">
        <v>106</v>
      </c>
      <c r="C39" s="56"/>
      <c r="D39" s="56"/>
      <c r="E39" s="56"/>
      <c r="F39" s="56"/>
      <c r="G39" s="56"/>
      <c r="H39" s="56"/>
      <c r="I39" s="58"/>
    </row>
    <row r="40" spans="1:9" ht="13.5" customHeight="1">
      <c r="A40" s="54" t="s">
        <v>39</v>
      </c>
      <c r="B40" s="65" t="s">
        <v>114</v>
      </c>
      <c r="C40" s="66"/>
      <c r="D40" s="66"/>
      <c r="E40" s="66"/>
      <c r="F40" s="66"/>
      <c r="G40" s="66"/>
      <c r="H40" s="66"/>
      <c r="I40" s="58"/>
    </row>
    <row r="41" spans="1:9" ht="11.25">
      <c r="A41" s="59"/>
      <c r="B41" s="60" t="s">
        <v>103</v>
      </c>
      <c r="C41" s="56"/>
      <c r="D41" s="56"/>
      <c r="E41" s="56"/>
      <c r="F41" s="56"/>
      <c r="G41" s="56"/>
      <c r="H41" s="56"/>
      <c r="I41" s="58"/>
    </row>
    <row r="42" spans="1:9" ht="11.25">
      <c r="A42" s="59"/>
      <c r="B42" s="60" t="s">
        <v>104</v>
      </c>
      <c r="C42" s="56"/>
      <c r="D42" s="56"/>
      <c r="E42" s="56"/>
      <c r="F42" s="56"/>
      <c r="G42" s="56"/>
      <c r="H42" s="56"/>
      <c r="I42" s="58"/>
    </row>
    <row r="43" spans="1:9" ht="11.25">
      <c r="A43" s="59"/>
      <c r="B43" s="60" t="s">
        <v>105</v>
      </c>
      <c r="C43" s="56"/>
      <c r="D43" s="56"/>
      <c r="E43" s="56"/>
      <c r="F43" s="56"/>
      <c r="G43" s="56"/>
      <c r="H43" s="56"/>
      <c r="I43" s="58"/>
    </row>
    <row r="44" spans="1:9" ht="11.25">
      <c r="A44" s="59"/>
      <c r="B44" s="60" t="s">
        <v>106</v>
      </c>
      <c r="C44" s="56"/>
      <c r="D44" s="56"/>
      <c r="E44" s="56"/>
      <c r="F44" s="56"/>
      <c r="G44" s="56"/>
      <c r="H44" s="56"/>
      <c r="I44" s="58"/>
    </row>
    <row r="45" spans="1:9" ht="22.5" customHeight="1">
      <c r="A45" s="54" t="s">
        <v>47</v>
      </c>
      <c r="B45" s="65" t="s">
        <v>115</v>
      </c>
      <c r="C45" s="57">
        <f>C24</f>
        <v>4.13</v>
      </c>
      <c r="D45" s="56"/>
      <c r="E45" s="56"/>
      <c r="F45" s="57"/>
      <c r="G45" s="57">
        <f>G24</f>
        <v>4.13</v>
      </c>
      <c r="H45" s="63">
        <f>H30-H35</f>
        <v>2.497</v>
      </c>
      <c r="I45" s="58">
        <f>I30</f>
        <v>2.497</v>
      </c>
    </row>
    <row r="46" spans="1:9" ht="11.25">
      <c r="A46" s="56"/>
      <c r="B46" s="60" t="s">
        <v>103</v>
      </c>
      <c r="C46" s="56"/>
      <c r="D46" s="56"/>
      <c r="E46" s="56"/>
      <c r="F46" s="56"/>
      <c r="G46" s="56"/>
      <c r="H46" s="56"/>
      <c r="I46" s="58"/>
    </row>
    <row r="47" spans="1:9" ht="11.25">
      <c r="A47" s="56"/>
      <c r="B47" s="60" t="s">
        <v>104</v>
      </c>
      <c r="C47" s="56"/>
      <c r="D47" s="56"/>
      <c r="E47" s="56"/>
      <c r="F47" s="56"/>
      <c r="G47" s="56"/>
      <c r="H47" s="56"/>
      <c r="I47" s="58"/>
    </row>
    <row r="48" spans="1:9" ht="11.25">
      <c r="A48" s="56"/>
      <c r="B48" s="60" t="s">
        <v>105</v>
      </c>
      <c r="C48" s="56"/>
      <c r="D48" s="56"/>
      <c r="E48" s="56"/>
      <c r="F48" s="56"/>
      <c r="G48" s="56"/>
      <c r="H48" s="56"/>
      <c r="I48" s="58"/>
    </row>
    <row r="49" spans="1:9" ht="11.25">
      <c r="A49" s="56"/>
      <c r="B49" s="60" t="s">
        <v>106</v>
      </c>
      <c r="C49" s="56"/>
      <c r="D49" s="56"/>
      <c r="E49" s="56"/>
      <c r="F49" s="56"/>
      <c r="G49" s="56"/>
      <c r="H49" s="56"/>
      <c r="I49" s="58"/>
    </row>
    <row r="50" spans="1:9" ht="11.25">
      <c r="A50" s="56"/>
      <c r="B50" s="60" t="s">
        <v>116</v>
      </c>
      <c r="C50" s="56"/>
      <c r="D50" s="56"/>
      <c r="E50" s="56"/>
      <c r="F50" s="56"/>
      <c r="G50" s="56"/>
      <c r="H50" s="56"/>
      <c r="I50" s="58"/>
    </row>
    <row r="51" spans="1:7" ht="11.25">
      <c r="A51" s="67"/>
      <c r="B51" s="68"/>
      <c r="C51" s="67"/>
      <c r="D51" s="67"/>
      <c r="E51" s="67"/>
      <c r="F51" s="67"/>
      <c r="G51" s="69"/>
    </row>
    <row r="52" spans="1:7" ht="11.25">
      <c r="A52" s="67"/>
      <c r="B52" s="67"/>
      <c r="C52" s="67"/>
      <c r="D52" s="67"/>
      <c r="E52" s="67"/>
      <c r="F52" s="67"/>
      <c r="G52" s="67"/>
    </row>
    <row r="53" spans="1:7" ht="11.25">
      <c r="A53" s="67"/>
      <c r="B53" s="67"/>
      <c r="C53" s="67"/>
      <c r="D53" s="67"/>
      <c r="E53" s="67"/>
      <c r="F53" s="67"/>
      <c r="G53" s="67"/>
    </row>
    <row r="54" spans="1:7" ht="11.25">
      <c r="A54" s="67"/>
      <c r="B54" s="67"/>
      <c r="C54" s="67"/>
      <c r="D54" s="67"/>
      <c r="E54" s="67"/>
      <c r="F54" s="67"/>
      <c r="G54" s="67"/>
    </row>
    <row r="55" spans="1:7" ht="11.25">
      <c r="A55" s="70"/>
      <c r="B55" s="70"/>
      <c r="C55" s="70"/>
      <c r="D55" s="70"/>
      <c r="E55" s="70"/>
      <c r="F55" s="70"/>
      <c r="G55" s="70"/>
    </row>
    <row r="56" spans="1:7" ht="11.25">
      <c r="A56" s="70"/>
      <c r="B56" s="70"/>
      <c r="C56" s="70"/>
      <c r="D56" s="70"/>
      <c r="E56" s="70"/>
      <c r="F56" s="70"/>
      <c r="G56" s="70"/>
    </row>
    <row r="57" spans="1:7" ht="11.25">
      <c r="A57" s="70"/>
      <c r="B57" s="70"/>
      <c r="C57" s="70"/>
      <c r="D57" s="70"/>
      <c r="E57" s="70"/>
      <c r="F57" s="70"/>
      <c r="G57" s="70"/>
    </row>
    <row r="58" spans="1:7" ht="11.25">
      <c r="A58" s="70"/>
      <c r="B58" s="70"/>
      <c r="C58" s="70"/>
      <c r="D58" s="70"/>
      <c r="E58" s="70"/>
      <c r="F58" s="70"/>
      <c r="G58" s="70"/>
    </row>
    <row r="59" spans="1:7" ht="11.25">
      <c r="A59" s="70"/>
      <c r="B59" s="70"/>
      <c r="C59" s="70"/>
      <c r="D59" s="70"/>
      <c r="E59" s="70"/>
      <c r="F59" s="70"/>
      <c r="G59" s="70"/>
    </row>
    <row r="60" spans="1:7" ht="11.25">
      <c r="A60" s="70"/>
      <c r="B60" s="70"/>
      <c r="C60" s="70"/>
      <c r="D60" s="70"/>
      <c r="E60" s="70"/>
      <c r="F60" s="70"/>
      <c r="G60" s="70"/>
    </row>
  </sheetData>
  <mergeCells count="13">
    <mergeCell ref="H4:H7"/>
    <mergeCell ref="I4:I7"/>
    <mergeCell ref="C5:C7"/>
    <mergeCell ref="D5:D7"/>
    <mergeCell ref="E5:E7"/>
    <mergeCell ref="F5:F7"/>
    <mergeCell ref="E1:G1"/>
    <mergeCell ref="A2:G2"/>
    <mergeCell ref="F3:G3"/>
    <mergeCell ref="A4:A7"/>
    <mergeCell ref="B4:B7"/>
    <mergeCell ref="C4:F4"/>
    <mergeCell ref="G4:G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tarif11</dc:creator>
  <cp:keywords/>
  <dc:description/>
  <cp:lastModifiedBy>tarif11</cp:lastModifiedBy>
  <dcterms:created xsi:type="dcterms:W3CDTF">2010-12-09T12:18:06Z</dcterms:created>
  <dcterms:modified xsi:type="dcterms:W3CDTF">2010-12-09T12:19:23Z</dcterms:modified>
  <cp:category/>
  <cp:version/>
  <cp:contentType/>
  <cp:contentStatus/>
</cp:coreProperties>
</file>