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<sst xmlns="http://schemas.openxmlformats.org/spreadsheetml/2006/main" count="240" uniqueCount="131">
  <si>
    <t>Таблица N Т1</t>
  </si>
  <si>
    <t>Калькуляция расходов, связанных с производством, передачей  и сбытом тепловой энергии, ООО "Теплоснабжение",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</si>
  <si>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</si>
  <si>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</si>
  <si>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</si>
  <si>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</si>
  <si>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</si>
  <si>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РСТ</t>
  </si>
  <si>
    <t xml:space="preserve"> 2008 год</t>
  </si>
  <si>
    <t>Базовый период- 2009 год</t>
  </si>
  <si>
    <t>Уд.
вес</t>
  </si>
  <si>
    <t>Прирост к
 тарифу
 2009 г.</t>
  </si>
  <si>
    <t>Период
регулиро-вания - 2010 год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</si>
  <si>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</si>
  <si>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</si>
  <si>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</si>
  <si>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</si>
  <si>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</si>
  <si>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</si>
  <si>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</si>
  <si>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</si>
  <si>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Предус-мотрено в тарифе для МПП ЖКХ</t>
  </si>
  <si>
    <t>Факт</t>
  </si>
  <si>
    <t>Предус-мотрено в тарифе</t>
  </si>
  <si>
    <t>Факт 1 квартала</t>
  </si>
  <si>
    <t>Оценка  за год</t>
  </si>
  <si>
    <t>1.</t>
  </si>
  <si>
    <t>Топливо на технологические цели</t>
  </si>
  <si>
    <t>природный газ</t>
  </si>
  <si>
    <t>уголь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</si>
  <si>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</si>
  <si>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</si>
  <si>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</si>
  <si>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</si>
  <si>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</si>
  <si>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</si>
  <si>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</si>
  <si>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</si>
  <si>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</si>
  <si>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</si>
  <si>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</si>
  <si>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</si>
  <si>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</si>
  <si>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</si>
  <si>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</si>
  <si>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</si>
  <si>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</si>
  <si>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</si>
  <si>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</si>
  <si>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</si>
  <si>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</si>
  <si>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</si>
  <si>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</si>
  <si>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</si>
  <si>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</si>
  <si>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</si>
  <si>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</si>
  <si>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</si>
  <si>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</si>
  <si>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</si>
  <si>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</si>
  <si>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</si>
  <si>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</si>
  <si>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</si>
  <si>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</si>
  <si>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</si>
  <si>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</si>
  <si>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</si>
  <si>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</si>
  <si>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</si>
  <si>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</si>
  <si>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</si>
  <si>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</si>
  <si>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</si>
  <si>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</si>
  <si>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</si>
  <si>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</si>
  <si>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Итого производственные расходы</t>
  </si>
  <si>
    <t>Полезный     отпуск     теплоэнергии, тыс.Гкал</t>
  </si>
  <si>
    <t>Себестоимость 1 Гкал, руб/Гкал</t>
  </si>
  <si>
    <t>Налог с дохода</t>
  </si>
  <si>
    <t>Прибыль</t>
  </si>
  <si>
    <t>Рентабельность , в %</t>
  </si>
  <si>
    <t>Необходимая валовая выручка</t>
  </si>
  <si>
    <t>Средний тариф, руб./Гкал.</t>
  </si>
  <si>
    <t>Средний тариф, руб./Гкал без дополнительного предъявления НДС</t>
  </si>
  <si>
    <t>НВВ расчетная</t>
  </si>
  <si>
    <t>Средняя заработная плата производственных рабочих</t>
  </si>
  <si>
    <t>Руководитель организации</t>
  </si>
  <si>
    <t>подпись</t>
  </si>
  <si>
    <t>Ф.И.О.</t>
  </si>
  <si>
    <t>Ответственный исполнитель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</si>
  <si>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</si>
  <si>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</si>
  <si>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</si>
  <si>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</si>
  <si>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</si>
  <si>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</si>
  <si>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 xml:space="preserve">Предус-мотрено  в тарифе для МПП ЖКХ </t>
  </si>
  <si>
    <t xml:space="preserve">Факт </t>
  </si>
  <si>
    <t>Откло-нение     (гр.3-гр.4)</t>
  </si>
  <si>
    <t xml:space="preserve">Предус-мотрено  в тарифе 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</si>
  <si>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</si>
  <si>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</si>
  <si>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</si>
  <si>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</si>
  <si>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</si>
  <si>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</si>
  <si>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</si>
  <si>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</si>
  <si>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</si>
  <si>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</si>
  <si>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</si>
  <si>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</si>
  <si>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7,65</t>
  </si>
  <si>
    <t>7,26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</si>
  <si>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</si>
  <si>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</si>
  <si>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</si>
  <si>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</si>
  <si>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</si>
  <si>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</si>
  <si>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</si>
  <si>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</si>
  <si>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</si>
  <si>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</si>
  <si>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</si>
  <si>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10,75%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</si>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</sst>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</numFmts>
  <fonts count="20">
    <font>
      <sz val="10"/>
      <name val="Times New Roman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sz val="10"/>
      <name val="Arial "/>
      <family val="0"/>
    </font>
    <font>
      <i/>
      <sz val="8"/>
      <name val="Arial"/>
      <family val="2"/>
    </font>
    <font>
      <sz val="8"/>
      <name val="Arial Cyr"/>
      <family val="2"/>
    </font>
    <font>
      <sz val="7.5"/>
      <name val="Arial Cyr"/>
      <family val="2"/>
    </font>
    <font>
      <sz val="8"/>
      <name val="Arial CE"/>
      <family val="2"/>
    </font>
    <font>
      <sz val="9.5"/>
      <name val="Arial Cyr"/>
      <family val="0"/>
    </font>
    <font>
      <sz val="10.5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15" applyFont="1" applyBorder="1" applyAlignment="1">
      <alignment horizontal="right"/>
    </xf>
    <xf numFmtId="0" fontId="1" fillId="0" borderId="0" xfId="1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5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2" xfId="18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9" fontId="1" fillId="2" borderId="2" xfId="18" applyFont="1" applyFill="1" applyBorder="1" applyAlignment="1">
      <alignment/>
    </xf>
    <xf numFmtId="164" fontId="1" fillId="0" borderId="2" xfId="18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15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vertical="top" wrapText="1"/>
    </xf>
    <xf numFmtId="16" fontId="12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>
      <alignment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2" fontId="0" fillId="2" borderId="2" xfId="0" applyNumberFormat="1" applyFont="1" applyFill="1" applyBorder="1" applyAlignment="1">
      <alignment/>
    </xf>
    <xf numFmtId="49" fontId="15" fillId="3" borderId="2" xfId="0" applyNumberFormat="1" applyFont="1" applyFill="1" applyBorder="1" applyAlignment="1">
      <alignment vertical="top" wrapText="1"/>
    </xf>
    <xf numFmtId="165" fontId="1" fillId="0" borderId="2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9" fontId="1" fillId="0" borderId="2" xfId="18" applyFont="1" applyBorder="1" applyAlignment="1">
      <alignment/>
    </xf>
    <xf numFmtId="9" fontId="0" fillId="2" borderId="2" xfId="18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16" fillId="0" borderId="2" xfId="18" applyNumberFormat="1" applyFont="1" applyBorder="1" applyAlignment="1">
      <alignment/>
    </xf>
    <xf numFmtId="0" fontId="9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Border="1" applyAlignment="1">
      <alignment horizontal="right"/>
    </xf>
    <xf numFmtId="0" fontId="2" fillId="0" borderId="11" xfId="0" applyBorder="1" applyAlignment="1">
      <alignment horizontal="center" vertical="center" wrapText="1"/>
    </xf>
    <xf numFmtId="0" fontId="2" fillId="0" borderId="12" xfId="0" applyBorder="1" applyAlignment="1">
      <alignment horizontal="center" vertical="center"/>
    </xf>
    <xf numFmtId="0" fontId="2" fillId="0" borderId="13" xfId="0" applyBorder="1" applyAlignment="1">
      <alignment horizontal="center" vertical="center" wrapText="1"/>
    </xf>
    <xf numFmtId="0" fontId="2" fillId="0" borderId="14" xfId="0" applyBorder="1" applyAlignment="1">
      <alignment horizontal="center" vertical="center" wrapText="1"/>
    </xf>
    <xf numFmtId="0" fontId="2" fillId="0" borderId="15" xfId="0" applyBorder="1" applyAlignment="1">
      <alignment horizontal="center" vertical="center" wrapText="1"/>
    </xf>
    <xf numFmtId="0" fontId="2" fillId="0" borderId="16" xfId="0" applyBorder="1" applyAlignment="1">
      <alignment horizontal="center" vertical="center" wrapText="1"/>
    </xf>
    <xf numFmtId="0" fontId="2" fillId="0" borderId="17" xfId="0" applyBorder="1" applyAlignment="1">
      <alignment horizontal="center" vertical="center" wrapText="1"/>
    </xf>
    <xf numFmtId="0" fontId="2" fillId="0" borderId="18" xfId="0" applyBorder="1" applyAlignment="1">
      <alignment horizontal="center" vertical="center" wrapText="1"/>
    </xf>
    <xf numFmtId="0" fontId="2" fillId="0" borderId="19" xfId="0" applyBorder="1" applyAlignment="1">
      <alignment horizontal="center" vertical="center" wrapText="1"/>
    </xf>
    <xf numFmtId="0" fontId="2" fillId="0" borderId="20" xfId="0" applyBorder="1" applyAlignment="1">
      <alignment horizontal="center" vertical="center"/>
    </xf>
    <xf numFmtId="0" fontId="2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2" xfId="0" applyBorder="1" applyAlignment="1">
      <alignment horizontal="center" vertical="center" wrapText="1"/>
    </xf>
    <xf numFmtId="0" fontId="2" fillId="0" borderId="23" xfId="0" applyBorder="1" applyAlignment="1">
      <alignment horizontal="center" vertical="center" wrapText="1"/>
    </xf>
    <xf numFmtId="0" fontId="2" fillId="0" borderId="24" xfId="0" applyBorder="1" applyAlignment="1">
      <alignment horizontal="center" vertical="center" wrapText="1"/>
    </xf>
    <xf numFmtId="0" fontId="2" fillId="0" borderId="22" xfId="0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Border="1" applyAlignment="1">
      <alignment/>
    </xf>
    <xf numFmtId="0" fontId="18" fillId="0" borderId="2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29" xfId="0" applyNumberFormat="1" applyFont="1" applyBorder="1" applyAlignment="1">
      <alignment/>
    </xf>
    <xf numFmtId="0" fontId="2" fillId="0" borderId="28" xfId="0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9" fontId="1" fillId="0" borderId="29" xfId="18" applyFont="1" applyBorder="1" applyAlignment="1">
      <alignment/>
    </xf>
    <xf numFmtId="9" fontId="1" fillId="0" borderId="5" xfId="18" applyFont="1" applyBorder="1" applyAlignment="1">
      <alignment/>
    </xf>
    <xf numFmtId="9" fontId="1" fillId="0" borderId="3" xfId="18" applyFont="1" applyBorder="1" applyAlignment="1">
      <alignment/>
    </xf>
    <xf numFmtId="49" fontId="19" fillId="0" borderId="2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/>
    </xf>
    <xf numFmtId="0" fontId="2" fillId="0" borderId="30" xfId="0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25" xfId="0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31" xfId="0" applyNumberFormat="1" applyFont="1" applyBorder="1" applyAlignment="1">
      <alignment vertical="top" wrapText="1"/>
    </xf>
    <xf numFmtId="164" fontId="1" fillId="0" borderId="32" xfId="18" applyNumberFormat="1" applyFont="1" applyBorder="1" applyAlignment="1">
      <alignment/>
    </xf>
    <xf numFmtId="164" fontId="1" fillId="0" borderId="8" xfId="18" applyNumberFormat="1" applyFont="1" applyBorder="1" applyAlignment="1">
      <alignment/>
    </xf>
    <xf numFmtId="164" fontId="1" fillId="0" borderId="31" xfId="18" applyNumberFormat="1" applyFont="1" applyBorder="1" applyAlignment="1">
      <alignment/>
    </xf>
    <xf numFmtId="10" fontId="1" fillId="0" borderId="32" xfId="18" applyNumberFormat="1" applyFont="1" applyBorder="1" applyAlignment="1">
      <alignment/>
    </xf>
    <xf numFmtId="0" fontId="2" fillId="0" borderId="25" xfId="0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top" wrapText="1"/>
    </xf>
    <xf numFmtId="49" fontId="1" fillId="0" borderId="26" xfId="0" applyNumberFormat="1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8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 wrapText="1"/>
    </xf>
    <xf numFmtId="165" fontId="18" fillId="0" borderId="29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28" xfId="0" applyBorder="1" applyAlignment="1">
      <alignment/>
    </xf>
    <xf numFmtId="0" fontId="2" fillId="0" borderId="33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Border="1" applyAlignment="1">
      <alignment/>
    </xf>
    <xf numFmtId="0" fontId="2" fillId="0" borderId="36" xfId="0" applyBorder="1" applyAlignment="1">
      <alignment wrapText="1"/>
    </xf>
    <xf numFmtId="0" fontId="2" fillId="0" borderId="0" xfId="0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2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0;&#1072;&#1085;&#1072;&#1096;&#1089;&#1082;&#1080;&#1081;\&#1058;&#1077;&#1087;&#1083;&#1086;&#1089;&#1085;&#1072;&#1073;&#1078;&#1077;&#1085;&#1080;&#1077;\10&#1075;.-&#1058;&#1077;&#1087;&#1083;&#1086;&#1089;&#1085;&#1072;&#1073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. (2)"/>
      <sheetName val="ФСТ2"/>
      <sheetName val="ФСТ1"/>
      <sheetName val="Кальк."/>
      <sheetName val="Т 2"/>
      <sheetName val="Т2.1"/>
      <sheetName val="Т3"/>
      <sheetName val="Т4"/>
      <sheetName val="вода"/>
      <sheetName val="Т6"/>
      <sheetName val="Т8"/>
      <sheetName val="Т.8.2."/>
      <sheetName val="Т9(1)"/>
      <sheetName val="Т9.2."/>
      <sheetName val="Т.10"/>
      <sheetName val="Т.12"/>
      <sheetName val="Т13"/>
      <sheetName val="Т14"/>
      <sheetName val="Топливо"/>
      <sheetName val="Т10.1."/>
      <sheetName val="Т10. 2."/>
      <sheetName val="Т11"/>
      <sheetName val="Т11.1"/>
      <sheetName val="Т7"/>
      <sheetName val="Табл.5"/>
      <sheetName val="э.энергия (2)"/>
      <sheetName val="э.энергия"/>
      <sheetName val="Т8.1"/>
      <sheetName val="Приложение к Т12 и Т13"/>
      <sheetName val="котлы"/>
    </sheetNames>
    <sheetDataSet>
      <sheetData sheetId="4">
        <row r="70">
          <cell r="I70">
            <v>24.5</v>
          </cell>
        </row>
      </sheetData>
      <sheetData sheetId="6">
        <row r="83">
          <cell r="M83">
            <v>13482.85</v>
          </cell>
        </row>
        <row r="90">
          <cell r="M90">
            <v>294.18</v>
          </cell>
        </row>
        <row r="97">
          <cell r="M97">
            <v>13777.03</v>
          </cell>
        </row>
      </sheetData>
      <sheetData sheetId="8">
        <row r="32">
          <cell r="J32">
            <v>73.2</v>
          </cell>
        </row>
      </sheetData>
      <sheetData sheetId="9">
        <row r="34">
          <cell r="J34">
            <v>2979.66</v>
          </cell>
        </row>
      </sheetData>
      <sheetData sheetId="11">
        <row r="9">
          <cell r="H9">
            <v>3638.61</v>
          </cell>
        </row>
        <row r="21">
          <cell r="H21">
            <v>6469.79</v>
          </cell>
        </row>
      </sheetData>
      <sheetData sheetId="12">
        <row r="11">
          <cell r="I11">
            <v>255.68</v>
          </cell>
        </row>
      </sheetData>
      <sheetData sheetId="13">
        <row r="15">
          <cell r="G15">
            <v>204.54</v>
          </cell>
        </row>
      </sheetData>
      <sheetData sheetId="15">
        <row r="12">
          <cell r="G12">
            <v>844.98</v>
          </cell>
        </row>
      </sheetData>
      <sheetData sheetId="16">
        <row r="9">
          <cell r="G9">
            <v>1141.9</v>
          </cell>
        </row>
        <row r="27">
          <cell r="G27">
            <v>262.95</v>
          </cell>
        </row>
        <row r="31">
          <cell r="G31">
            <v>60</v>
          </cell>
        </row>
        <row r="32">
          <cell r="G32">
            <v>185.38</v>
          </cell>
        </row>
      </sheetData>
      <sheetData sheetId="18">
        <row r="42">
          <cell r="D42">
            <v>1741.34</v>
          </cell>
          <cell r="G42">
            <v>2902.81</v>
          </cell>
        </row>
        <row r="87">
          <cell r="D87">
            <v>320.88</v>
          </cell>
          <cell r="G87">
            <v>718.62</v>
          </cell>
          <cell r="J87">
            <v>525.86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E28">
      <selection activeCell="K46" sqref="K46"/>
    </sheetView>
  </sheetViews>
  <sheetFormatPr defaultColWidth="9.33203125" defaultRowHeight="12.75"/>
  <cols>
    <col min="1" max="1" width="5.33203125" style="1" customWidth="1"/>
    <col min="2" max="2" width="50.16015625" style="1" customWidth="1"/>
    <col min="3" max="3" width="12.33203125" style="1" hidden="1" customWidth="1"/>
    <col min="4" max="4" width="9" style="1" hidden="1" customWidth="1"/>
    <col min="5" max="5" width="9.83203125" style="1" customWidth="1"/>
    <col min="6" max="6" width="9.66015625" style="1" customWidth="1"/>
    <col min="7" max="7" width="9.5" style="1" customWidth="1"/>
    <col min="8" max="8" width="9" style="1" customWidth="1"/>
    <col min="9" max="9" width="10.16015625" style="1" customWidth="1"/>
    <col min="10" max="10" width="9.83203125" style="1" customWidth="1"/>
    <col min="11" max="11" width="7.16015625" style="1" customWidth="1"/>
    <col min="12" max="12" width="9.33203125" style="1" customWidth="1"/>
    <col min="13" max="13" width="0.1640625" style="1" customWidth="1"/>
    <col min="14" max="14" width="6" style="1" hidden="1" customWidth="1"/>
    <col min="15" max="15" width="0.1640625" style="1" hidden="1" customWidth="1"/>
    <col min="16" max="16" width="9.83203125" style="1" hidden="1" customWidth="1"/>
    <col min="17" max="17" width="9.5" style="1" hidden="1" customWidth="1"/>
    <col min="18" max="18" width="13.16015625" style="1" bestFit="1" customWidth="1"/>
    <col min="19" max="19" width="6.83203125" style="1" customWidth="1"/>
    <col min="20" max="20" width="10" style="1" customWidth="1"/>
    <col min="21" max="21" width="11" style="1" hidden="1" customWidth="1"/>
    <col min="22" max="22" width="9.66015625" style="1" customWidth="1"/>
    <col min="23" max="23" width="1.3359375" style="1" hidden="1" customWidth="1"/>
    <col min="24" max="24" width="51.66015625" style="1" hidden="1" customWidth="1"/>
    <col min="25" max="16384" width="9.33203125" style="1" customWidth="1"/>
  </cols>
  <sheetData>
    <row r="1" spans="3:22" ht="1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  <c r="V3" s="7"/>
      <c r="W3" s="6"/>
    </row>
    <row r="4" spans="1:12" ht="0.75" customHeight="1">
      <c r="A4" s="4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23" ht="12.75" customHeight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6</v>
      </c>
      <c r="N5" s="17"/>
      <c r="O5" s="18" t="s">
        <v>7</v>
      </c>
      <c r="P5" s="19"/>
      <c r="Q5" s="19"/>
      <c r="R5" s="19"/>
      <c r="S5" s="19"/>
      <c r="T5" s="19"/>
      <c r="U5" s="19"/>
      <c r="V5" s="20"/>
      <c r="W5" s="21"/>
    </row>
    <row r="6" spans="1:22" ht="13.5" customHeight="1">
      <c r="A6" s="10"/>
      <c r="B6" s="11"/>
      <c r="C6" s="22" t="s">
        <v>8</v>
      </c>
      <c r="D6" s="22"/>
      <c r="E6" s="23" t="s">
        <v>9</v>
      </c>
      <c r="F6" s="24"/>
      <c r="G6" s="24"/>
      <c r="H6" s="25" t="s">
        <v>10</v>
      </c>
      <c r="I6" s="26" t="s">
        <v>11</v>
      </c>
      <c r="J6" s="25" t="s">
        <v>12</v>
      </c>
      <c r="K6" s="25" t="s">
        <v>10</v>
      </c>
      <c r="L6" s="26" t="s">
        <v>11</v>
      </c>
      <c r="M6" s="27" t="s">
        <v>13</v>
      </c>
      <c r="N6" s="28" t="s">
        <v>14</v>
      </c>
      <c r="O6" s="29" t="s">
        <v>15</v>
      </c>
      <c r="P6" s="30" t="s">
        <v>16</v>
      </c>
      <c r="Q6" s="25" t="s">
        <v>17</v>
      </c>
      <c r="R6" s="29" t="s">
        <v>18</v>
      </c>
      <c r="S6" s="30" t="s">
        <v>16</v>
      </c>
      <c r="T6" s="26" t="s">
        <v>11</v>
      </c>
      <c r="U6" s="31" t="s">
        <v>19</v>
      </c>
      <c r="V6" s="31" t="s">
        <v>20</v>
      </c>
    </row>
    <row r="7" spans="1:22" ht="54.75" customHeight="1">
      <c r="A7" s="10"/>
      <c r="B7" s="11"/>
      <c r="C7" s="32" t="s">
        <v>21</v>
      </c>
      <c r="D7" s="32" t="s">
        <v>22</v>
      </c>
      <c r="E7" s="32" t="s">
        <v>23</v>
      </c>
      <c r="F7" s="32" t="s">
        <v>24</v>
      </c>
      <c r="G7" s="32" t="s">
        <v>25</v>
      </c>
      <c r="H7" s="33"/>
      <c r="I7" s="26"/>
      <c r="J7" s="33"/>
      <c r="K7" s="33"/>
      <c r="L7" s="26"/>
      <c r="M7" s="27"/>
      <c r="N7" s="34"/>
      <c r="O7" s="29"/>
      <c r="P7" s="30"/>
      <c r="Q7" s="33"/>
      <c r="R7" s="29"/>
      <c r="S7" s="30"/>
      <c r="T7" s="26"/>
      <c r="U7" s="31"/>
      <c r="V7" s="31"/>
    </row>
    <row r="8" spans="1:23" ht="9" customHeight="1">
      <c r="A8" s="35">
        <v>1</v>
      </c>
      <c r="B8" s="36">
        <v>2</v>
      </c>
      <c r="C8" s="37">
        <v>3</v>
      </c>
      <c r="D8" s="37">
        <v>4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11</v>
      </c>
      <c r="S8" s="37">
        <v>12</v>
      </c>
      <c r="T8" s="37">
        <v>13</v>
      </c>
      <c r="U8" s="37">
        <v>21</v>
      </c>
      <c r="V8" s="37">
        <v>14</v>
      </c>
      <c r="W8" s="38"/>
    </row>
    <row r="9" spans="1:24" ht="12.75">
      <c r="A9" s="39" t="s">
        <v>26</v>
      </c>
      <c r="B9" s="40" t="s">
        <v>27</v>
      </c>
      <c r="C9" s="41">
        <v>2443.31</v>
      </c>
      <c r="D9" s="42">
        <v>2062.22</v>
      </c>
      <c r="E9" s="42">
        <v>3525.32</v>
      </c>
      <c r="F9" s="42">
        <v>1639.37</v>
      </c>
      <c r="G9" s="42">
        <v>3373.11</v>
      </c>
      <c r="H9" s="43">
        <f>G9/G$43</f>
        <v>0.556866920905354</v>
      </c>
      <c r="I9" s="44">
        <f>G9/E9-1</f>
        <v>-0.04317622230038687</v>
      </c>
      <c r="J9" s="42">
        <v>11733.51</v>
      </c>
      <c r="K9" s="43">
        <f>J9/J$43</f>
        <v>0.44943314473107926</v>
      </c>
      <c r="L9" s="44">
        <f>J9/E9-1</f>
        <v>2.328353170775986</v>
      </c>
      <c r="M9" s="45"/>
      <c r="N9" s="46"/>
      <c r="O9" s="42"/>
      <c r="P9" s="43" t="e">
        <f>O9/O$43</f>
        <v>#DIV/0!</v>
      </c>
      <c r="Q9" s="42">
        <f>O9/E9-1</f>
        <v>-1</v>
      </c>
      <c r="R9" s="41">
        <f>'[1]Т3'!M97</f>
        <v>13777.03</v>
      </c>
      <c r="S9" s="43">
        <f aca="true" t="shared" si="0" ref="S9:S43">R9/R$43</f>
        <v>0.582071321056813</v>
      </c>
      <c r="T9" s="47">
        <f>R9/E9-1</f>
        <v>2.908022534124562</v>
      </c>
      <c r="U9" s="42" t="e">
        <f>R9/O9-1</f>
        <v>#DIV/0!</v>
      </c>
      <c r="V9" s="41">
        <f>R9-J9</f>
        <v>2043.5200000000004</v>
      </c>
      <c r="W9" s="42"/>
      <c r="X9" s="40" t="s">
        <v>27</v>
      </c>
    </row>
    <row r="10" spans="1:24" ht="12.75">
      <c r="A10" s="39"/>
      <c r="B10" s="40" t="s">
        <v>28</v>
      </c>
      <c r="C10" s="41">
        <v>1924.22</v>
      </c>
      <c r="D10" s="42">
        <f>'[1]Топливо'!D42</f>
        <v>1741.34</v>
      </c>
      <c r="E10" s="42">
        <v>3277.38</v>
      </c>
      <c r="F10" s="42">
        <f>1430.96</f>
        <v>1430.96</v>
      </c>
      <c r="G10" s="41">
        <f>'[1]Топливо'!G42-0.01</f>
        <v>2902.7999999999997</v>
      </c>
      <c r="H10" s="43">
        <f>G10/G$43</f>
        <v>0.4792234163736318</v>
      </c>
      <c r="I10" s="44">
        <f>G10/E10-1</f>
        <v>-0.11429251414239439</v>
      </c>
      <c r="J10" s="41">
        <v>8</v>
      </c>
      <c r="K10" s="43">
        <f>J10/J$43</f>
        <v>0.0003064270757726063</v>
      </c>
      <c r="L10" s="44">
        <f aca="true" t="shared" si="1" ref="L10:L40">J10/E10-1</f>
        <v>-0.9975590258071997</v>
      </c>
      <c r="M10" s="45"/>
      <c r="N10" s="46"/>
      <c r="O10" s="42"/>
      <c r="P10" s="43"/>
      <c r="Q10" s="42"/>
      <c r="R10" s="42">
        <f>'[1]Т3'!M83</f>
        <v>13482.85</v>
      </c>
      <c r="S10" s="43">
        <f t="shared" si="0"/>
        <v>0.5696423910749161</v>
      </c>
      <c r="T10" s="47">
        <f aca="true" t="shared" si="2" ref="T10:T21">R10/E10-1</f>
        <v>3.113911111924769</v>
      </c>
      <c r="U10" s="42"/>
      <c r="V10" s="41">
        <f aca="true" t="shared" si="3" ref="V10:V45">R10-J10</f>
        <v>13474.85</v>
      </c>
      <c r="W10" s="42"/>
      <c r="X10" s="40" t="s">
        <v>28</v>
      </c>
    </row>
    <row r="11" spans="1:24" ht="12.75">
      <c r="A11" s="39"/>
      <c r="B11" s="40" t="s">
        <v>29</v>
      </c>
      <c r="C11" s="41">
        <v>519.09</v>
      </c>
      <c r="D11" s="42">
        <f>'[1]Топливо'!D87</f>
        <v>320.88</v>
      </c>
      <c r="E11" s="42">
        <v>247.94</v>
      </c>
      <c r="F11" s="42">
        <v>208.41</v>
      </c>
      <c r="G11" s="41">
        <f>'[1]Топливо'!G87</f>
        <v>718.62</v>
      </c>
      <c r="H11" s="43">
        <f>G11/G$43</f>
        <v>0.11863701649249667</v>
      </c>
      <c r="I11" s="44">
        <f>G11/E11-1</f>
        <v>1.8983625070581591</v>
      </c>
      <c r="J11" s="41">
        <f>'[1]Топливо'!J87</f>
        <v>525.86</v>
      </c>
      <c r="K11" s="43">
        <f>J11/J$43</f>
        <v>0.020142217758222846</v>
      </c>
      <c r="L11" s="44">
        <f t="shared" si="1"/>
        <v>1.1209163507300155</v>
      </c>
      <c r="M11" s="45"/>
      <c r="N11" s="46"/>
      <c r="O11" s="42"/>
      <c r="P11" s="43"/>
      <c r="Q11" s="42"/>
      <c r="R11" s="41">
        <f>'[1]Т3'!M90</f>
        <v>294.18</v>
      </c>
      <c r="S11" s="43">
        <f t="shared" si="0"/>
        <v>0.012428929981896914</v>
      </c>
      <c r="T11" s="47">
        <f t="shared" si="2"/>
        <v>0.186496733080584</v>
      </c>
      <c r="U11" s="42"/>
      <c r="V11" s="41">
        <f t="shared" si="3"/>
        <v>-231.68</v>
      </c>
      <c r="W11" s="42"/>
      <c r="X11" s="40" t="s">
        <v>29</v>
      </c>
    </row>
    <row r="12" spans="1:24" ht="12.75">
      <c r="A12" s="39" t="s">
        <v>30</v>
      </c>
      <c r="B12" s="40" t="s">
        <v>31</v>
      </c>
      <c r="C12" s="42">
        <v>35.51</v>
      </c>
      <c r="D12" s="42">
        <v>30.11</v>
      </c>
      <c r="E12" s="42">
        <v>31.28</v>
      </c>
      <c r="F12" s="42">
        <v>12.91</v>
      </c>
      <c r="G12" s="42">
        <v>35.54</v>
      </c>
      <c r="H12" s="43">
        <f>G12/G$43</f>
        <v>0.005867300612484111</v>
      </c>
      <c r="I12" s="44">
        <f>G12/E12-1</f>
        <v>0.13618925831202033</v>
      </c>
      <c r="J12" s="42">
        <v>257.33</v>
      </c>
      <c r="K12" s="43">
        <f>J12/J$43</f>
        <v>0.009856609926070597</v>
      </c>
      <c r="L12" s="44">
        <f t="shared" si="1"/>
        <v>7.226662404092071</v>
      </c>
      <c r="M12" s="45"/>
      <c r="N12" s="46"/>
      <c r="O12" s="42"/>
      <c r="P12" s="43" t="e">
        <f aca="true" t="shared" si="4" ref="P12:P37">O12/O$43</f>
        <v>#DIV/0!</v>
      </c>
      <c r="Q12" s="42">
        <f aca="true" t="shared" si="5" ref="Q12:Q47">O12/E12-1</f>
        <v>-1</v>
      </c>
      <c r="R12" s="41">
        <f>'[1]вода'!J32</f>
        <v>73.2</v>
      </c>
      <c r="S12" s="48">
        <f t="shared" si="0"/>
        <v>0.0030926564507269497</v>
      </c>
      <c r="T12" s="47">
        <f t="shared" si="2"/>
        <v>1.340153452685422</v>
      </c>
      <c r="U12" s="42" t="e">
        <f aca="true" t="shared" si="6" ref="U12:U43">R12/O12-1</f>
        <v>#DIV/0!</v>
      </c>
      <c r="V12" s="41">
        <f t="shared" si="3"/>
        <v>-184.13</v>
      </c>
      <c r="W12" s="42"/>
      <c r="X12" s="40" t="s">
        <v>31</v>
      </c>
    </row>
    <row r="13" spans="1:24" ht="14.25" customHeight="1">
      <c r="A13" s="39" t="s">
        <v>32</v>
      </c>
      <c r="B13" s="40" t="s">
        <v>33</v>
      </c>
      <c r="C13" s="42">
        <v>391.59</v>
      </c>
      <c r="D13" s="42">
        <v>519.05</v>
      </c>
      <c r="E13" s="42">
        <v>902.59</v>
      </c>
      <c r="F13" s="42">
        <v>423.97</v>
      </c>
      <c r="G13" s="42">
        <v>766.66</v>
      </c>
      <c r="H13" s="43">
        <f>G13/G$43</f>
        <v>0.1265679428128044</v>
      </c>
      <c r="I13" s="44">
        <f>G13/E13-1</f>
        <v>-0.15059994017217126</v>
      </c>
      <c r="J13" s="42">
        <v>5152.47</v>
      </c>
      <c r="K13" s="43">
        <f>J13/J$43</f>
        <v>0.19735703938826013</v>
      </c>
      <c r="L13" s="44">
        <f t="shared" si="1"/>
        <v>4.708538760677605</v>
      </c>
      <c r="M13" s="45"/>
      <c r="N13" s="46"/>
      <c r="O13" s="42"/>
      <c r="P13" s="43" t="e">
        <f t="shared" si="4"/>
        <v>#DIV/0!</v>
      </c>
      <c r="Q13" s="42">
        <f t="shared" si="5"/>
        <v>-1</v>
      </c>
      <c r="R13" s="41">
        <f>'[1]Т6'!J34</f>
        <v>2979.66</v>
      </c>
      <c r="S13" s="43">
        <f t="shared" si="0"/>
        <v>0.12588886229471397</v>
      </c>
      <c r="T13" s="47">
        <f t="shared" si="2"/>
        <v>2.3012331180270107</v>
      </c>
      <c r="U13" s="42" t="e">
        <f t="shared" si="6"/>
        <v>#DIV/0!</v>
      </c>
      <c r="V13" s="41">
        <f t="shared" si="3"/>
        <v>-2172.8100000000004</v>
      </c>
      <c r="W13" s="42"/>
      <c r="X13" s="40" t="s">
        <v>33</v>
      </c>
    </row>
    <row r="14" spans="1:24" ht="12.75">
      <c r="A14" s="39" t="s">
        <v>34</v>
      </c>
      <c r="B14" s="49" t="s">
        <v>35</v>
      </c>
      <c r="C14" s="42"/>
      <c r="D14" s="42"/>
      <c r="E14" s="42"/>
      <c r="F14" s="42"/>
      <c r="G14" s="42"/>
      <c r="H14" s="43"/>
      <c r="I14" s="44"/>
      <c r="J14" s="42"/>
      <c r="K14" s="43"/>
      <c r="L14" s="44"/>
      <c r="M14" s="45"/>
      <c r="N14" s="46"/>
      <c r="O14" s="42"/>
      <c r="P14" s="43" t="e">
        <f t="shared" si="4"/>
        <v>#DIV/0!</v>
      </c>
      <c r="Q14" s="42" t="e">
        <f t="shared" si="5"/>
        <v>#DIV/0!</v>
      </c>
      <c r="R14" s="42"/>
      <c r="S14" s="43"/>
      <c r="T14" s="47"/>
      <c r="U14" s="42"/>
      <c r="V14" s="41"/>
      <c r="W14" s="42"/>
      <c r="X14" s="49" t="s">
        <v>35</v>
      </c>
    </row>
    <row r="15" spans="1:24" ht="13.5" customHeight="1">
      <c r="A15" s="39" t="s">
        <v>36</v>
      </c>
      <c r="B15" s="40" t="s">
        <v>37</v>
      </c>
      <c r="C15" s="42">
        <v>347.71</v>
      </c>
      <c r="D15" s="42">
        <v>570.13</v>
      </c>
      <c r="E15" s="42">
        <v>621.1</v>
      </c>
      <c r="F15" s="42">
        <v>218.7</v>
      </c>
      <c r="G15" s="42">
        <v>621.1</v>
      </c>
      <c r="H15" s="43">
        <f>G15/G$43</f>
        <v>0.10253743417033993</v>
      </c>
      <c r="I15" s="44">
        <f>G15/E15-1</f>
        <v>0</v>
      </c>
      <c r="J15" s="42">
        <v>4613.07</v>
      </c>
      <c r="K15" s="43">
        <f>J15/J$43</f>
        <v>0.17669619380429213</v>
      </c>
      <c r="L15" s="44">
        <f t="shared" si="1"/>
        <v>6.4272580904846235</v>
      </c>
      <c r="M15" s="45"/>
      <c r="N15" s="46"/>
      <c r="O15" s="42"/>
      <c r="P15" s="43" t="e">
        <f t="shared" si="4"/>
        <v>#DIV/0!</v>
      </c>
      <c r="Q15" s="42">
        <f t="shared" si="5"/>
        <v>-1</v>
      </c>
      <c r="R15" s="41">
        <f>'[1]Т.8.2.'!H9</f>
        <v>3638.61</v>
      </c>
      <c r="S15" s="43">
        <f t="shared" si="0"/>
        <v>0.1537291077620162</v>
      </c>
      <c r="T15" s="47">
        <f t="shared" si="2"/>
        <v>4.858331991627757</v>
      </c>
      <c r="U15" s="42" t="e">
        <f t="shared" si="6"/>
        <v>#DIV/0!</v>
      </c>
      <c r="V15" s="41">
        <f t="shared" si="3"/>
        <v>-974.4599999999996</v>
      </c>
      <c r="W15" s="42"/>
      <c r="X15" s="40" t="s">
        <v>37</v>
      </c>
    </row>
    <row r="16" spans="1:24" ht="25.5" customHeight="1">
      <c r="A16" s="39" t="s">
        <v>38</v>
      </c>
      <c r="B16" s="40" t="s">
        <v>39</v>
      </c>
      <c r="C16" s="42"/>
      <c r="D16" s="42"/>
      <c r="E16" s="42"/>
      <c r="F16" s="42"/>
      <c r="G16" s="42"/>
      <c r="H16" s="43"/>
      <c r="I16" s="44"/>
      <c r="J16" s="42"/>
      <c r="K16" s="43"/>
      <c r="L16" s="44"/>
      <c r="M16" s="45"/>
      <c r="N16" s="46"/>
      <c r="O16" s="42"/>
      <c r="P16" s="43" t="e">
        <f t="shared" si="4"/>
        <v>#DIV/0!</v>
      </c>
      <c r="Q16" s="42" t="e">
        <f t="shared" si="5"/>
        <v>#DIV/0!</v>
      </c>
      <c r="R16" s="42"/>
      <c r="S16" s="43"/>
      <c r="T16" s="47"/>
      <c r="U16" s="42"/>
      <c r="V16" s="41"/>
      <c r="W16" s="42"/>
      <c r="X16" s="40" t="s">
        <v>39</v>
      </c>
    </row>
    <row r="17" spans="1:24" ht="25.5">
      <c r="A17" s="39" t="s">
        <v>40</v>
      </c>
      <c r="B17" s="40" t="s">
        <v>41</v>
      </c>
      <c r="C17" s="41">
        <v>91.1</v>
      </c>
      <c r="D17" s="42">
        <v>149.39</v>
      </c>
      <c r="E17" s="42">
        <v>88.2</v>
      </c>
      <c r="F17" s="42">
        <v>31.05</v>
      </c>
      <c r="G17" s="42">
        <v>88.2</v>
      </c>
      <c r="H17" s="43">
        <f aca="true" t="shared" si="7" ref="H17:H37">G17/G$43</f>
        <v>0.014560942994403449</v>
      </c>
      <c r="I17" s="44">
        <f>G17/E17-1</f>
        <v>0</v>
      </c>
      <c r="J17" s="42">
        <v>655.06</v>
      </c>
      <c r="K17" s="43">
        <f aca="true" t="shared" si="8" ref="K17:K34">J17/J$43</f>
        <v>0.025091015031950437</v>
      </c>
      <c r="L17" s="44">
        <f t="shared" si="1"/>
        <v>6.426984126984126</v>
      </c>
      <c r="M17" s="45"/>
      <c r="N17" s="46"/>
      <c r="O17" s="42"/>
      <c r="P17" s="43" t="e">
        <f t="shared" si="4"/>
        <v>#DIV/0!</v>
      </c>
      <c r="Q17" s="42">
        <f t="shared" si="5"/>
        <v>-1</v>
      </c>
      <c r="R17" s="41">
        <f>R15*0.142</f>
        <v>516.6826199999999</v>
      </c>
      <c r="S17" s="43">
        <f t="shared" si="0"/>
        <v>0.0218295333022063</v>
      </c>
      <c r="T17" s="47">
        <f t="shared" si="2"/>
        <v>4.858079591836733</v>
      </c>
      <c r="U17" s="42" t="e">
        <f t="shared" si="6"/>
        <v>#DIV/0!</v>
      </c>
      <c r="V17" s="41">
        <f t="shared" si="3"/>
        <v>-138.37738000000002</v>
      </c>
      <c r="W17" s="42"/>
      <c r="X17" s="40" t="s">
        <v>41</v>
      </c>
    </row>
    <row r="18" spans="1:24" ht="27.75" customHeight="1">
      <c r="A18" s="39" t="s">
        <v>42</v>
      </c>
      <c r="B18" s="40" t="s">
        <v>43</v>
      </c>
      <c r="C18" s="42">
        <v>142.79</v>
      </c>
      <c r="D18" s="42">
        <v>104.95</v>
      </c>
      <c r="E18" s="42">
        <v>32.32</v>
      </c>
      <c r="F18" s="42">
        <v>34.6</v>
      </c>
      <c r="G18" s="42">
        <v>60.7</v>
      </c>
      <c r="H18" s="43">
        <f t="shared" si="7"/>
        <v>0.010020966437191489</v>
      </c>
      <c r="I18" s="44">
        <f>G18/E18-1</f>
        <v>0.8780940594059408</v>
      </c>
      <c r="J18" s="42">
        <v>526.16</v>
      </c>
      <c r="K18" s="43">
        <f t="shared" si="8"/>
        <v>0.020153708773564316</v>
      </c>
      <c r="L18" s="44">
        <f t="shared" si="1"/>
        <v>15.279702970297027</v>
      </c>
      <c r="M18" s="45"/>
      <c r="N18" s="46"/>
      <c r="O18" s="42"/>
      <c r="P18" s="43" t="e">
        <f t="shared" si="4"/>
        <v>#DIV/0!</v>
      </c>
      <c r="Q18" s="42">
        <f t="shared" si="5"/>
        <v>-1</v>
      </c>
      <c r="R18" s="41">
        <f>R19+R20+R21</f>
        <v>460.22</v>
      </c>
      <c r="S18" s="43">
        <f t="shared" si="0"/>
        <v>0.01944402119881908</v>
      </c>
      <c r="T18" s="47"/>
      <c r="U18" s="42" t="e">
        <f t="shared" si="6"/>
        <v>#DIV/0!</v>
      </c>
      <c r="V18" s="41">
        <f t="shared" si="3"/>
        <v>-65.93999999999994</v>
      </c>
      <c r="W18" s="42"/>
      <c r="X18" s="40" t="s">
        <v>43</v>
      </c>
    </row>
    <row r="19" spans="1:24" ht="15.75" customHeight="1">
      <c r="A19" s="50" t="s">
        <v>44</v>
      </c>
      <c r="B19" s="40" t="s">
        <v>45</v>
      </c>
      <c r="C19" s="42">
        <v>142.79</v>
      </c>
      <c r="D19" s="42">
        <v>104.95</v>
      </c>
      <c r="E19" s="42">
        <v>5.65</v>
      </c>
      <c r="F19" s="42"/>
      <c r="G19" s="42"/>
      <c r="H19" s="43"/>
      <c r="I19" s="44"/>
      <c r="J19" s="42">
        <v>255.68</v>
      </c>
      <c r="K19" s="43"/>
      <c r="L19" s="44"/>
      <c r="M19" s="45"/>
      <c r="N19" s="46"/>
      <c r="O19" s="42"/>
      <c r="P19" s="43"/>
      <c r="Q19" s="42"/>
      <c r="R19" s="41">
        <f>'[1]Т9(1)'!I11</f>
        <v>255.68</v>
      </c>
      <c r="S19" s="43"/>
      <c r="T19" s="47"/>
      <c r="U19" s="42"/>
      <c r="V19" s="41"/>
      <c r="W19" s="42"/>
      <c r="X19" s="40" t="s">
        <v>45</v>
      </c>
    </row>
    <row r="20" spans="1:24" ht="12.75">
      <c r="A20" s="50" t="s">
        <v>46</v>
      </c>
      <c r="B20" s="51" t="s">
        <v>47</v>
      </c>
      <c r="C20" s="42"/>
      <c r="D20" s="42"/>
      <c r="E20" s="42"/>
      <c r="F20" s="42"/>
      <c r="G20" s="42"/>
      <c r="H20" s="43"/>
      <c r="I20" s="44"/>
      <c r="J20" s="42"/>
      <c r="K20" s="43"/>
      <c r="L20" s="44"/>
      <c r="M20" s="45"/>
      <c r="N20" s="46"/>
      <c r="O20" s="42"/>
      <c r="P20" s="43"/>
      <c r="Q20" s="42"/>
      <c r="R20" s="42"/>
      <c r="S20" s="43"/>
      <c r="T20" s="47"/>
      <c r="U20" s="42"/>
      <c r="V20" s="41"/>
      <c r="W20" s="42"/>
      <c r="X20" s="51" t="s">
        <v>47</v>
      </c>
    </row>
    <row r="21" spans="1:24" ht="25.5">
      <c r="A21" s="50" t="s">
        <v>48</v>
      </c>
      <c r="B21" s="40" t="s">
        <v>49</v>
      </c>
      <c r="C21" s="42"/>
      <c r="D21" s="42"/>
      <c r="E21" s="42">
        <v>26.67</v>
      </c>
      <c r="F21" s="42">
        <v>34.6</v>
      </c>
      <c r="G21" s="42">
        <v>60.7</v>
      </c>
      <c r="H21" s="43">
        <f t="shared" si="7"/>
        <v>0.010020966437191489</v>
      </c>
      <c r="I21" s="44">
        <f>G21/E21-1</f>
        <v>1.2759655043119609</v>
      </c>
      <c r="J21" s="42">
        <v>325.92</v>
      </c>
      <c r="K21" s="43">
        <f t="shared" si="8"/>
        <v>0.012483839066975982</v>
      </c>
      <c r="L21" s="44">
        <f t="shared" si="1"/>
        <v>11.220472440944881</v>
      </c>
      <c r="M21" s="45"/>
      <c r="N21" s="46"/>
      <c r="O21" s="42"/>
      <c r="P21" s="43" t="e">
        <f t="shared" si="4"/>
        <v>#DIV/0!</v>
      </c>
      <c r="Q21" s="42">
        <f t="shared" si="5"/>
        <v>-1</v>
      </c>
      <c r="R21" s="42">
        <f>'[1]Т9.2.'!G15</f>
        <v>204.54</v>
      </c>
      <c r="S21" s="43">
        <f t="shared" si="0"/>
        <v>0.008641693311908337</v>
      </c>
      <c r="T21" s="47">
        <f t="shared" si="2"/>
        <v>6.669291338582676</v>
      </c>
      <c r="U21" s="42" t="e">
        <f t="shared" si="6"/>
        <v>#DIV/0!</v>
      </c>
      <c r="V21" s="41">
        <f t="shared" si="3"/>
        <v>-121.38000000000002</v>
      </c>
      <c r="W21" s="42"/>
      <c r="X21" s="40" t="s">
        <v>49</v>
      </c>
    </row>
    <row r="22" spans="1:24" ht="37.5" customHeight="1">
      <c r="A22" s="39" t="s">
        <v>50</v>
      </c>
      <c r="B22" s="40" t="s">
        <v>51</v>
      </c>
      <c r="C22" s="42">
        <v>82.17</v>
      </c>
      <c r="D22" s="42">
        <v>137.43</v>
      </c>
      <c r="E22" s="42"/>
      <c r="F22" s="42">
        <v>65.36</v>
      </c>
      <c r="G22" s="42">
        <v>79.36</v>
      </c>
      <c r="H22" s="43">
        <f t="shared" si="7"/>
        <v>0.013101546893830586</v>
      </c>
      <c r="I22" s="44"/>
      <c r="J22" s="42">
        <v>88.33</v>
      </c>
      <c r="K22" s="43">
        <f t="shared" si="8"/>
        <v>0.0033833379503742894</v>
      </c>
      <c r="L22" s="44"/>
      <c r="M22" s="45"/>
      <c r="N22" s="46"/>
      <c r="O22" s="42"/>
      <c r="P22" s="43" t="e">
        <f t="shared" si="4"/>
        <v>#DIV/0!</v>
      </c>
      <c r="Q22" s="42" t="e">
        <f t="shared" si="5"/>
        <v>#DIV/0!</v>
      </c>
      <c r="R22" s="41"/>
      <c r="S22" s="43">
        <f t="shared" si="0"/>
        <v>0</v>
      </c>
      <c r="T22" s="47"/>
      <c r="U22" s="42" t="e">
        <f t="shared" si="6"/>
        <v>#DIV/0!</v>
      </c>
      <c r="V22" s="41">
        <f t="shared" si="3"/>
        <v>-88.33</v>
      </c>
      <c r="W22" s="42"/>
      <c r="X22" s="40" t="s">
        <v>51</v>
      </c>
    </row>
    <row r="23" spans="1:24" ht="12.75">
      <c r="A23" s="52" t="s">
        <v>52</v>
      </c>
      <c r="B23" s="40" t="s">
        <v>53</v>
      </c>
      <c r="C23" s="42">
        <v>82.17</v>
      </c>
      <c r="D23" s="42">
        <v>137.43</v>
      </c>
      <c r="E23" s="42"/>
      <c r="F23" s="42">
        <v>65.36</v>
      </c>
      <c r="G23" s="42">
        <v>79.36</v>
      </c>
      <c r="H23" s="43">
        <f t="shared" si="7"/>
        <v>0.013101546893830586</v>
      </c>
      <c r="I23" s="44"/>
      <c r="J23" s="42">
        <v>88.33</v>
      </c>
      <c r="K23" s="43">
        <f t="shared" si="8"/>
        <v>0.0033833379503742894</v>
      </c>
      <c r="L23" s="44"/>
      <c r="M23" s="45"/>
      <c r="N23" s="46"/>
      <c r="O23" s="42"/>
      <c r="P23" s="43" t="e">
        <f t="shared" si="4"/>
        <v>#DIV/0!</v>
      </c>
      <c r="Q23" s="42" t="e">
        <f t="shared" si="5"/>
        <v>#DIV/0!</v>
      </c>
      <c r="R23" s="41"/>
      <c r="S23" s="43">
        <f t="shared" si="0"/>
        <v>0</v>
      </c>
      <c r="T23" s="47"/>
      <c r="U23" s="42" t="e">
        <f t="shared" si="6"/>
        <v>#DIV/0!</v>
      </c>
      <c r="V23" s="41">
        <f t="shared" si="3"/>
        <v>-88.33</v>
      </c>
      <c r="W23" s="42"/>
      <c r="X23" s="40" t="s">
        <v>53</v>
      </c>
    </row>
    <row r="24" spans="1:24" ht="12.75">
      <c r="A24" s="39" t="s">
        <v>54</v>
      </c>
      <c r="B24" s="40" t="s">
        <v>55</v>
      </c>
      <c r="C24" s="42"/>
      <c r="D24" s="42"/>
      <c r="E24" s="42"/>
      <c r="F24" s="42"/>
      <c r="G24" s="42"/>
      <c r="H24" s="43">
        <f t="shared" si="7"/>
        <v>0</v>
      </c>
      <c r="I24" s="44"/>
      <c r="J24" s="42"/>
      <c r="K24" s="43">
        <f t="shared" si="8"/>
        <v>0</v>
      </c>
      <c r="L24" s="44"/>
      <c r="M24" s="45"/>
      <c r="N24" s="46"/>
      <c r="O24" s="42"/>
      <c r="P24" s="43" t="e">
        <f t="shared" si="4"/>
        <v>#DIV/0!</v>
      </c>
      <c r="Q24" s="42" t="e">
        <f t="shared" si="5"/>
        <v>#DIV/0!</v>
      </c>
      <c r="R24" s="42"/>
      <c r="S24" s="43"/>
      <c r="T24" s="47"/>
      <c r="U24" s="42"/>
      <c r="V24" s="41">
        <f t="shared" si="3"/>
        <v>0</v>
      </c>
      <c r="W24" s="42"/>
      <c r="X24" s="40" t="s">
        <v>55</v>
      </c>
    </row>
    <row r="25" spans="1:24" ht="12.75">
      <c r="A25" s="39" t="s">
        <v>56</v>
      </c>
      <c r="B25" s="40" t="s">
        <v>57</v>
      </c>
      <c r="C25" s="42">
        <v>342.34</v>
      </c>
      <c r="D25" s="42"/>
      <c r="E25" s="42">
        <v>560.15</v>
      </c>
      <c r="F25" s="42">
        <v>129.3</v>
      </c>
      <c r="G25" s="42">
        <v>528.59</v>
      </c>
      <c r="H25" s="43">
        <f t="shared" si="7"/>
        <v>0.08726495303187891</v>
      </c>
      <c r="I25" s="44">
        <f>G25/E25-1</f>
        <v>-0.05634205123627589</v>
      </c>
      <c r="J25" s="41">
        <f>914.45+157.296*1.142</f>
        <v>1094.082032</v>
      </c>
      <c r="K25" s="43">
        <f t="shared" si="8"/>
        <v>0.04190704471513889</v>
      </c>
      <c r="L25" s="44">
        <f t="shared" si="1"/>
        <v>0.9531947371239848</v>
      </c>
      <c r="M25" s="45"/>
      <c r="N25" s="46"/>
      <c r="O25" s="42"/>
      <c r="P25" s="43" t="e">
        <f t="shared" si="4"/>
        <v>#DIV/0!</v>
      </c>
      <c r="Q25" s="42">
        <f t="shared" si="5"/>
        <v>-1</v>
      </c>
      <c r="R25" s="42">
        <f>'[1]Т.12'!G12</f>
        <v>844.98</v>
      </c>
      <c r="S25" s="43">
        <f t="shared" si="0"/>
        <v>0.035699902291465274</v>
      </c>
      <c r="T25" s="47">
        <f>R25/E25-1</f>
        <v>0.5084887976434884</v>
      </c>
      <c r="U25" s="42" t="e">
        <f t="shared" si="6"/>
        <v>#DIV/0!</v>
      </c>
      <c r="V25" s="41">
        <f t="shared" si="3"/>
        <v>-249.102032</v>
      </c>
      <c r="W25" s="42"/>
      <c r="X25" s="40" t="s">
        <v>57</v>
      </c>
    </row>
    <row r="26" spans="1:24" ht="14.25" customHeight="1">
      <c r="A26" s="39" t="s">
        <v>58</v>
      </c>
      <c r="B26" s="40" t="s">
        <v>59</v>
      </c>
      <c r="C26" s="42">
        <v>315.68</v>
      </c>
      <c r="D26" s="42">
        <v>372.94</v>
      </c>
      <c r="E26" s="42">
        <v>493.38</v>
      </c>
      <c r="F26" s="42">
        <v>192.6</v>
      </c>
      <c r="G26" s="42">
        <v>1013.2</v>
      </c>
      <c r="H26" s="43">
        <f t="shared" si="7"/>
        <v>0.1672692453733512</v>
      </c>
      <c r="I26" s="44">
        <f>G26/E26-1</f>
        <v>1.0535895253151728</v>
      </c>
      <c r="J26" s="41">
        <f>1905.9-157.296*1.142</f>
        <v>1726.267968</v>
      </c>
      <c r="K26" s="43">
        <f t="shared" si="8"/>
        <v>0.0661219056792699</v>
      </c>
      <c r="L26" s="44">
        <f t="shared" si="1"/>
        <v>2.4988608537030284</v>
      </c>
      <c r="M26" s="45"/>
      <c r="N26" s="46"/>
      <c r="O26" s="42"/>
      <c r="P26" s="43" t="e">
        <f t="shared" si="4"/>
        <v>#DIV/0!</v>
      </c>
      <c r="Q26" s="42">
        <f t="shared" si="5"/>
        <v>-1</v>
      </c>
      <c r="R26" s="41">
        <f>'[1]Т13'!G9</f>
        <v>1141.9</v>
      </c>
      <c r="S26" s="43">
        <f t="shared" si="0"/>
        <v>0.04824459564323913</v>
      </c>
      <c r="T26" s="47">
        <f>R26/E26-1</f>
        <v>1.314443228343265</v>
      </c>
      <c r="U26" s="42" t="e">
        <f t="shared" si="6"/>
        <v>#DIV/0!</v>
      </c>
      <c r="V26" s="41">
        <f t="shared" si="3"/>
        <v>-584.367968</v>
      </c>
      <c r="W26" s="42"/>
      <c r="X26" s="40" t="s">
        <v>59</v>
      </c>
    </row>
    <row r="27" spans="2:24" ht="15" customHeight="1">
      <c r="B27" s="40" t="s">
        <v>60</v>
      </c>
      <c r="C27" s="42"/>
      <c r="D27" s="42"/>
      <c r="E27" s="42"/>
      <c r="F27" s="42"/>
      <c r="G27" s="42"/>
      <c r="H27" s="43"/>
      <c r="I27" s="44"/>
      <c r="J27" s="42"/>
      <c r="K27" s="43">
        <f t="shared" si="8"/>
        <v>0</v>
      </c>
      <c r="L27" s="44"/>
      <c r="M27" s="45"/>
      <c r="N27" s="46"/>
      <c r="O27" s="42"/>
      <c r="P27" s="43" t="e">
        <f t="shared" si="4"/>
        <v>#DIV/0!</v>
      </c>
      <c r="Q27" s="42" t="e">
        <f t="shared" si="5"/>
        <v>#DIV/0!</v>
      </c>
      <c r="R27" s="42"/>
      <c r="S27" s="43"/>
      <c r="T27" s="47"/>
      <c r="U27" s="42" t="e">
        <f t="shared" si="6"/>
        <v>#DIV/0!</v>
      </c>
      <c r="V27" s="41"/>
      <c r="W27" s="42"/>
      <c r="X27" s="40" t="s">
        <v>60</v>
      </c>
    </row>
    <row r="28" spans="1:24" ht="16.5" customHeight="1">
      <c r="A28" s="39" t="s">
        <v>61</v>
      </c>
      <c r="B28" s="40" t="s">
        <v>62</v>
      </c>
      <c r="C28" s="42"/>
      <c r="D28" s="42"/>
      <c r="E28" s="42"/>
      <c r="F28" s="42">
        <v>6.3</v>
      </c>
      <c r="G28" s="42">
        <v>6.3</v>
      </c>
      <c r="H28" s="43"/>
      <c r="I28" s="44"/>
      <c r="J28" s="42">
        <v>7</v>
      </c>
      <c r="K28" s="43">
        <f t="shared" si="8"/>
        <v>0.0002681236913010305</v>
      </c>
      <c r="L28" s="44"/>
      <c r="M28" s="45"/>
      <c r="N28" s="46"/>
      <c r="O28" s="42"/>
      <c r="P28" s="43" t="e">
        <f t="shared" si="4"/>
        <v>#DIV/0!</v>
      </c>
      <c r="Q28" s="42" t="e">
        <f t="shared" si="5"/>
        <v>#DIV/0!</v>
      </c>
      <c r="R28" s="42"/>
      <c r="S28" s="43"/>
      <c r="T28" s="47"/>
      <c r="U28" s="42" t="e">
        <f t="shared" si="6"/>
        <v>#DIV/0!</v>
      </c>
      <c r="V28" s="41">
        <f t="shared" si="3"/>
        <v>-7</v>
      </c>
      <c r="W28" s="42"/>
      <c r="X28" s="40" t="s">
        <v>62</v>
      </c>
    </row>
    <row r="29" spans="1:24" ht="24.75" customHeight="1">
      <c r="A29" s="50" t="s">
        <v>63</v>
      </c>
      <c r="B29" s="40" t="s">
        <v>64</v>
      </c>
      <c r="C29" s="42"/>
      <c r="D29" s="42"/>
      <c r="E29" s="42">
        <v>20.2</v>
      </c>
      <c r="F29" s="42"/>
      <c r="G29" s="42">
        <v>7.2</v>
      </c>
      <c r="H29" s="43"/>
      <c r="I29" s="44"/>
      <c r="J29" s="42">
        <v>8</v>
      </c>
      <c r="K29" s="43">
        <f t="shared" si="8"/>
        <v>0.0003064270757726063</v>
      </c>
      <c r="L29" s="44"/>
      <c r="M29" s="45"/>
      <c r="N29" s="46"/>
      <c r="O29" s="42"/>
      <c r="P29" s="43" t="e">
        <f t="shared" si="4"/>
        <v>#DIV/0!</v>
      </c>
      <c r="Q29" s="42">
        <f t="shared" si="5"/>
        <v>-1</v>
      </c>
      <c r="R29" s="42">
        <f>'[1]Т13'!G10</f>
        <v>0</v>
      </c>
      <c r="S29" s="43"/>
      <c r="T29" s="47"/>
      <c r="U29" s="42" t="e">
        <f t="shared" si="6"/>
        <v>#DIV/0!</v>
      </c>
      <c r="V29" s="41">
        <f t="shared" si="3"/>
        <v>-8</v>
      </c>
      <c r="W29" s="42"/>
      <c r="X29" s="40" t="s">
        <v>64</v>
      </c>
    </row>
    <row r="30" spans="1:24" ht="26.25" customHeight="1">
      <c r="A30" s="50" t="s">
        <v>65</v>
      </c>
      <c r="B30" s="40" t="s">
        <v>66</v>
      </c>
      <c r="C30" s="42"/>
      <c r="D30" s="42"/>
      <c r="E30" s="42"/>
      <c r="F30" s="42"/>
      <c r="G30" s="42"/>
      <c r="H30" s="43"/>
      <c r="I30" s="44"/>
      <c r="J30" s="42"/>
      <c r="K30" s="43"/>
      <c r="L30" s="44"/>
      <c r="M30" s="45"/>
      <c r="N30" s="46"/>
      <c r="O30" s="42"/>
      <c r="P30" s="43"/>
      <c r="Q30" s="42"/>
      <c r="R30" s="42"/>
      <c r="S30" s="43"/>
      <c r="T30" s="47"/>
      <c r="U30" s="42"/>
      <c r="V30" s="41"/>
      <c r="W30" s="42"/>
      <c r="X30" s="40" t="s">
        <v>66</v>
      </c>
    </row>
    <row r="31" spans="1:24" ht="26.25" customHeight="1">
      <c r="A31" s="50" t="s">
        <v>67</v>
      </c>
      <c r="B31" s="49" t="s">
        <v>68</v>
      </c>
      <c r="C31" s="42"/>
      <c r="D31" s="42"/>
      <c r="E31" s="42"/>
      <c r="F31" s="42"/>
      <c r="G31" s="42"/>
      <c r="H31" s="43"/>
      <c r="I31" s="44"/>
      <c r="J31" s="42"/>
      <c r="K31" s="43"/>
      <c r="L31" s="44"/>
      <c r="M31" s="45"/>
      <c r="N31" s="46"/>
      <c r="O31" s="42"/>
      <c r="P31" s="43"/>
      <c r="Q31" s="42"/>
      <c r="R31" s="42"/>
      <c r="S31" s="43"/>
      <c r="T31" s="47"/>
      <c r="U31" s="42"/>
      <c r="V31" s="41"/>
      <c r="W31" s="42"/>
      <c r="X31" s="49" t="s">
        <v>68</v>
      </c>
    </row>
    <row r="32" spans="1:24" ht="12.75">
      <c r="A32" s="39"/>
      <c r="B32" s="49" t="s">
        <v>69</v>
      </c>
      <c r="C32" s="42"/>
      <c r="D32" s="42"/>
      <c r="E32" s="42"/>
      <c r="F32" s="42"/>
      <c r="G32" s="42"/>
      <c r="H32" s="43"/>
      <c r="I32" s="44"/>
      <c r="J32" s="42"/>
      <c r="K32" s="43"/>
      <c r="L32" s="44"/>
      <c r="M32" s="53"/>
      <c r="N32" s="46"/>
      <c r="O32" s="42"/>
      <c r="P32" s="43"/>
      <c r="Q32" s="42"/>
      <c r="R32" s="42"/>
      <c r="S32" s="43"/>
      <c r="T32" s="47"/>
      <c r="U32" s="42"/>
      <c r="V32" s="41"/>
      <c r="W32" s="42"/>
      <c r="X32" s="49" t="s">
        <v>69</v>
      </c>
    </row>
    <row r="33" spans="1:24" ht="25.5">
      <c r="A33" s="50" t="s">
        <v>70</v>
      </c>
      <c r="B33" s="49" t="s">
        <v>71</v>
      </c>
      <c r="C33" s="42"/>
      <c r="D33" s="42"/>
      <c r="E33" s="41">
        <v>111.94</v>
      </c>
      <c r="F33" s="42"/>
      <c r="G33" s="42">
        <v>111.94</v>
      </c>
      <c r="H33" s="43">
        <f t="shared" si="7"/>
        <v>0.018480180938702063</v>
      </c>
      <c r="I33" s="44">
        <f>G33/E33-1</f>
        <v>0</v>
      </c>
      <c r="J33" s="42">
        <v>86.3</v>
      </c>
      <c r="K33" s="43">
        <f t="shared" si="8"/>
        <v>0.0033055820798969906</v>
      </c>
      <c r="L33" s="44">
        <f t="shared" si="1"/>
        <v>-0.22905127747007326</v>
      </c>
      <c r="M33" s="53"/>
      <c r="N33" s="46"/>
      <c r="O33" s="42"/>
      <c r="P33" s="43" t="e">
        <f t="shared" si="4"/>
        <v>#DIV/0!</v>
      </c>
      <c r="Q33" s="42">
        <f t="shared" si="5"/>
        <v>-1</v>
      </c>
      <c r="R33" s="41">
        <f>'[1]Т13'!G27</f>
        <v>262.95</v>
      </c>
      <c r="S33" s="43"/>
      <c r="T33" s="47"/>
      <c r="U33" s="42" t="e">
        <f t="shared" si="6"/>
        <v>#DIV/0!</v>
      </c>
      <c r="V33" s="41">
        <f t="shared" si="3"/>
        <v>176.64999999999998</v>
      </c>
      <c r="W33" s="42"/>
      <c r="X33" s="49" t="s">
        <v>71</v>
      </c>
    </row>
    <row r="34" spans="1:24" ht="12" customHeight="1">
      <c r="A34" s="50" t="s">
        <v>72</v>
      </c>
      <c r="B34" s="49" t="s">
        <v>73</v>
      </c>
      <c r="C34" s="42"/>
      <c r="D34" s="54"/>
      <c r="E34" s="42">
        <v>92.25</v>
      </c>
      <c r="F34" s="42"/>
      <c r="G34" s="42">
        <v>92.3</v>
      </c>
      <c r="H34" s="43">
        <f t="shared" si="7"/>
        <v>0.015237812226569595</v>
      </c>
      <c r="I34" s="44"/>
      <c r="J34" s="42">
        <v>86.3</v>
      </c>
      <c r="K34" s="43">
        <f t="shared" si="8"/>
        <v>0.0033055820798969906</v>
      </c>
      <c r="L34" s="44"/>
      <c r="M34" s="53"/>
      <c r="N34" s="46"/>
      <c r="O34" s="42"/>
      <c r="P34" s="43" t="e">
        <f t="shared" si="4"/>
        <v>#DIV/0!</v>
      </c>
      <c r="Q34" s="42">
        <f t="shared" si="5"/>
        <v>-1</v>
      </c>
      <c r="R34" s="41">
        <f>'[1]Т13'!G31+'[1]Т13'!G32</f>
        <v>245.38</v>
      </c>
      <c r="S34" s="43"/>
      <c r="T34" s="47"/>
      <c r="U34" s="42" t="e">
        <f t="shared" si="6"/>
        <v>#DIV/0!</v>
      </c>
      <c r="V34" s="41">
        <f t="shared" si="3"/>
        <v>159.07999999999998</v>
      </c>
      <c r="W34" s="42"/>
      <c r="X34" s="49" t="s">
        <v>73</v>
      </c>
    </row>
    <row r="35" spans="1:24" ht="24.75" customHeight="1" hidden="1">
      <c r="A35" s="39">
        <v>12</v>
      </c>
      <c r="B35" s="49" t="s">
        <v>74</v>
      </c>
      <c r="C35" s="42"/>
      <c r="D35" s="42"/>
      <c r="E35" s="42"/>
      <c r="F35" s="42"/>
      <c r="G35" s="42"/>
      <c r="H35" s="43"/>
      <c r="I35" s="44"/>
      <c r="J35" s="42"/>
      <c r="K35" s="43"/>
      <c r="L35" s="44"/>
      <c r="M35" s="53"/>
      <c r="N35" s="46"/>
      <c r="O35" s="42"/>
      <c r="P35" s="43"/>
      <c r="Q35" s="42"/>
      <c r="R35" s="42"/>
      <c r="S35" s="43"/>
      <c r="T35" s="47"/>
      <c r="U35" s="42"/>
      <c r="V35" s="41"/>
      <c r="W35" s="42"/>
      <c r="X35" s="49" t="s">
        <v>74</v>
      </c>
    </row>
    <row r="36" spans="1:24" ht="24.75" customHeight="1" hidden="1">
      <c r="A36" s="39" t="s">
        <v>75</v>
      </c>
      <c r="B36" s="49" t="s">
        <v>76</v>
      </c>
      <c r="C36" s="42"/>
      <c r="D36" s="42"/>
      <c r="E36" s="42"/>
      <c r="F36" s="42"/>
      <c r="G36" s="42"/>
      <c r="H36" s="43"/>
      <c r="I36" s="44"/>
      <c r="J36" s="42"/>
      <c r="K36" s="43"/>
      <c r="L36" s="44"/>
      <c r="M36" s="53"/>
      <c r="N36" s="46"/>
      <c r="O36" s="42"/>
      <c r="P36" s="43"/>
      <c r="Q36" s="42"/>
      <c r="R36" s="42"/>
      <c r="S36" s="43"/>
      <c r="T36" s="47"/>
      <c r="U36" s="42"/>
      <c r="V36" s="41"/>
      <c r="W36" s="42"/>
      <c r="X36" s="49" t="s">
        <v>76</v>
      </c>
    </row>
    <row r="37" spans="1:24" ht="12.75">
      <c r="A37" s="39">
        <v>12</v>
      </c>
      <c r="B37" s="49" t="s">
        <v>77</v>
      </c>
      <c r="C37" s="42">
        <v>4192.2</v>
      </c>
      <c r="D37" s="42">
        <f>D9+D12+D13+D15+D17+D18+D22+D26</f>
        <v>3946.22</v>
      </c>
      <c r="E37" s="42">
        <v>6254.34</v>
      </c>
      <c r="F37" s="42">
        <v>2882.7</v>
      </c>
      <c r="G37" s="42">
        <f>G9+G12+G13+G17+G18+G22+G25+G26+G33</f>
        <v>6057.299999999999</v>
      </c>
      <c r="H37" s="43">
        <f t="shared" si="7"/>
        <v>1</v>
      </c>
      <c r="I37" s="44">
        <f>G37/E37-1</f>
        <v>-0.031504523259049066</v>
      </c>
      <c r="J37" s="41">
        <f>J9+J12+J13+J14+J15+J16+J17+J18+J22+J25+J26+J35-J36</f>
        <v>25846.280000000002</v>
      </c>
      <c r="K37" s="43">
        <f>J37/J$43</f>
        <v>0.99</v>
      </c>
      <c r="L37" s="44">
        <f t="shared" si="1"/>
        <v>3.1325351675796327</v>
      </c>
      <c r="M37" s="55"/>
      <c r="N37" s="46"/>
      <c r="O37" s="42"/>
      <c r="P37" s="43" t="e">
        <f t="shared" si="4"/>
        <v>#DIV/0!</v>
      </c>
      <c r="Q37" s="42">
        <f t="shared" si="5"/>
        <v>-1</v>
      </c>
      <c r="R37" s="41">
        <f>R9+R12+R13+R14+R15+R16+R17+R18+R22+R25+R26+R35-R36</f>
        <v>23432.28262</v>
      </c>
      <c r="S37" s="43">
        <f t="shared" si="0"/>
        <v>0.9899999999999999</v>
      </c>
      <c r="T37" s="47">
        <f aca="true" t="shared" si="9" ref="T37:T49">R37/E37-1</f>
        <v>2.746563605432388</v>
      </c>
      <c r="U37" s="42" t="e">
        <f t="shared" si="6"/>
        <v>#DIV/0!</v>
      </c>
      <c r="V37" s="41">
        <f t="shared" si="3"/>
        <v>-2413.9973800000007</v>
      </c>
      <c r="W37" s="42"/>
      <c r="X37" s="56" t="s">
        <v>77</v>
      </c>
    </row>
    <row r="38" spans="1:24" ht="12.75">
      <c r="A38" s="39">
        <v>13</v>
      </c>
      <c r="B38" s="49" t="s">
        <v>78</v>
      </c>
      <c r="C38" s="42">
        <v>7.65</v>
      </c>
      <c r="D38" s="42">
        <v>6.48</v>
      </c>
      <c r="E38" s="57">
        <v>7.65</v>
      </c>
      <c r="F38" s="42">
        <v>4.07</v>
      </c>
      <c r="G38" s="42">
        <v>7.65</v>
      </c>
      <c r="H38" s="43"/>
      <c r="I38" s="44">
        <f>G38/E38-1</f>
        <v>0</v>
      </c>
      <c r="J38" s="42">
        <v>24.5</v>
      </c>
      <c r="K38" s="43"/>
      <c r="L38" s="44">
        <f t="shared" si="1"/>
        <v>2.202614379084967</v>
      </c>
      <c r="M38" s="58"/>
      <c r="N38" s="46"/>
      <c r="O38" s="42"/>
      <c r="P38" s="43"/>
      <c r="Q38" s="42">
        <f t="shared" si="5"/>
        <v>-1</v>
      </c>
      <c r="R38" s="57">
        <f>'[1]Т 2'!I70</f>
        <v>24.5</v>
      </c>
      <c r="S38" s="48"/>
      <c r="T38" s="47">
        <f t="shared" si="9"/>
        <v>2.202614379084967</v>
      </c>
      <c r="U38" s="42" t="e">
        <f t="shared" si="6"/>
        <v>#DIV/0!</v>
      </c>
      <c r="V38" s="41"/>
      <c r="W38" s="42"/>
      <c r="X38" s="49" t="s">
        <v>78</v>
      </c>
    </row>
    <row r="39" spans="1:24" ht="12.75">
      <c r="A39" s="39">
        <v>14</v>
      </c>
      <c r="B39" s="49" t="s">
        <v>79</v>
      </c>
      <c r="C39" s="41">
        <v>548</v>
      </c>
      <c r="D39" s="42">
        <f>D37/D38</f>
        <v>608.9845679012345</v>
      </c>
      <c r="E39" s="42">
        <v>817.56</v>
      </c>
      <c r="F39" s="42">
        <v>717.09</v>
      </c>
      <c r="G39" s="42">
        <f>G37/G38</f>
        <v>791.8039215686273</v>
      </c>
      <c r="H39" s="43"/>
      <c r="I39" s="44">
        <f>G39/E39-1</f>
        <v>-0.03150359414767434</v>
      </c>
      <c r="J39" s="41">
        <f>J37/J38</f>
        <v>1054.9502040816328</v>
      </c>
      <c r="K39" s="43"/>
      <c r="L39" s="44">
        <f t="shared" si="1"/>
        <v>0.290364259603739</v>
      </c>
      <c r="M39" s="55"/>
      <c r="N39" s="46"/>
      <c r="O39" s="42"/>
      <c r="P39" s="43"/>
      <c r="Q39" s="42">
        <f>O39/E39-1</f>
        <v>-1</v>
      </c>
      <c r="R39" s="41">
        <f>R37/R38</f>
        <v>956.4196987755103</v>
      </c>
      <c r="S39" s="43"/>
      <c r="T39" s="47">
        <f t="shared" si="9"/>
        <v>0.16984649294915388</v>
      </c>
      <c r="U39" s="42" t="e">
        <f>R39/O39-1</f>
        <v>#DIV/0!</v>
      </c>
      <c r="V39" s="41">
        <f t="shared" si="3"/>
        <v>-98.53050530612256</v>
      </c>
      <c r="W39" s="42"/>
      <c r="X39" s="49" t="s">
        <v>79</v>
      </c>
    </row>
    <row r="40" spans="1:24" ht="12" customHeight="1">
      <c r="A40" s="39">
        <v>15</v>
      </c>
      <c r="B40" s="49" t="s">
        <v>80</v>
      </c>
      <c r="C40" s="42"/>
      <c r="D40" s="42"/>
      <c r="E40" s="42">
        <v>63.18</v>
      </c>
      <c r="F40" s="41">
        <f>F37/99*1</f>
        <v>29.118181818181817</v>
      </c>
      <c r="G40" s="41">
        <f>G37/99*1</f>
        <v>61.18484848484848</v>
      </c>
      <c r="H40" s="43">
        <f>G40/G$43</f>
        <v>0.010101010101010102</v>
      </c>
      <c r="I40" s="44">
        <f>G40/E40-1</f>
        <v>-0.031578846393661264</v>
      </c>
      <c r="J40" s="41">
        <f>J37/99*1</f>
        <v>261.07353535353536</v>
      </c>
      <c r="K40" s="59">
        <f>K37/99*1</f>
        <v>0.01</v>
      </c>
      <c r="L40" s="44">
        <f t="shared" si="1"/>
        <v>3.1322180334526015</v>
      </c>
      <c r="M40" s="55"/>
      <c r="N40" s="46"/>
      <c r="O40" s="42"/>
      <c r="P40" s="43" t="e">
        <f>O40/O$43</f>
        <v>#DIV/0!</v>
      </c>
      <c r="Q40" s="42">
        <f t="shared" si="5"/>
        <v>-1</v>
      </c>
      <c r="R40" s="41">
        <f>R37/99*1</f>
        <v>236.68972343434345</v>
      </c>
      <c r="S40" s="43">
        <f t="shared" si="0"/>
        <v>0.009999999999999998</v>
      </c>
      <c r="T40" s="47">
        <f t="shared" si="9"/>
        <v>2.7462760910785606</v>
      </c>
      <c r="U40" s="42" t="e">
        <f t="shared" si="6"/>
        <v>#DIV/0!</v>
      </c>
      <c r="V40" s="41">
        <f t="shared" si="3"/>
        <v>-24.383811919191913</v>
      </c>
      <c r="W40" s="42"/>
      <c r="X40" s="49" t="s">
        <v>81</v>
      </c>
    </row>
    <row r="41" spans="1:24" ht="0.75" customHeight="1" hidden="1">
      <c r="A41" s="39">
        <v>16</v>
      </c>
      <c r="B41" s="49"/>
      <c r="C41" s="42"/>
      <c r="D41" s="42"/>
      <c r="E41" s="42"/>
      <c r="F41" s="42"/>
      <c r="G41" s="42"/>
      <c r="H41" s="43"/>
      <c r="I41" s="44"/>
      <c r="J41" s="42"/>
      <c r="K41" s="43"/>
      <c r="L41" s="44"/>
      <c r="M41" s="55"/>
      <c r="N41" s="46"/>
      <c r="O41" s="42"/>
      <c r="P41" s="43"/>
      <c r="Q41" s="42"/>
      <c r="R41" s="41"/>
      <c r="S41" s="43">
        <f t="shared" si="0"/>
        <v>0</v>
      </c>
      <c r="T41" s="47" t="e">
        <f t="shared" si="9"/>
        <v>#DIV/0!</v>
      </c>
      <c r="U41" s="42"/>
      <c r="V41" s="41">
        <f t="shared" si="3"/>
        <v>0</v>
      </c>
      <c r="W41" s="42"/>
      <c r="X41" s="49"/>
    </row>
    <row r="42" spans="1:24" ht="12.75">
      <c r="A42" s="39">
        <v>17</v>
      </c>
      <c r="B42" s="49" t="s">
        <v>82</v>
      </c>
      <c r="C42" s="42"/>
      <c r="D42" s="42"/>
      <c r="E42" s="42"/>
      <c r="F42" s="42"/>
      <c r="G42" s="42"/>
      <c r="H42" s="43"/>
      <c r="I42" s="44"/>
      <c r="J42" s="59"/>
      <c r="K42" s="43"/>
      <c r="L42" s="44"/>
      <c r="M42" s="60"/>
      <c r="N42" s="46"/>
      <c r="O42" s="42"/>
      <c r="P42" s="43"/>
      <c r="Q42" s="42"/>
      <c r="R42" s="47"/>
      <c r="S42" s="43"/>
      <c r="T42" s="47"/>
      <c r="U42" s="42"/>
      <c r="V42" s="41"/>
      <c r="W42" s="42"/>
      <c r="X42" s="49" t="s">
        <v>82</v>
      </c>
    </row>
    <row r="43" spans="1:24" ht="12.75">
      <c r="A43" s="39">
        <v>18</v>
      </c>
      <c r="B43" s="49" t="s">
        <v>83</v>
      </c>
      <c r="C43" s="42">
        <v>4192.2</v>
      </c>
      <c r="D43" s="42">
        <f>D37</f>
        <v>3946.22</v>
      </c>
      <c r="E43" s="42">
        <v>6317.52</v>
      </c>
      <c r="F43" s="42">
        <f>F37</f>
        <v>2882.7</v>
      </c>
      <c r="G43" s="42">
        <f>G37</f>
        <v>6057.299999999999</v>
      </c>
      <c r="H43" s="43">
        <f>G43/G$43</f>
        <v>1</v>
      </c>
      <c r="I43" s="44">
        <f>G43/E43-1</f>
        <v>-0.04119021388139665</v>
      </c>
      <c r="J43" s="41">
        <f>J40+J37</f>
        <v>26107.353535353537</v>
      </c>
      <c r="K43" s="43">
        <f>J43/J$43</f>
        <v>1</v>
      </c>
      <c r="L43" s="44">
        <f>J43/E43-1</f>
        <v>3.1325319959974065</v>
      </c>
      <c r="M43" s="61"/>
      <c r="N43" s="46"/>
      <c r="O43" s="42"/>
      <c r="P43" s="43" t="e">
        <f>O43/O$43</f>
        <v>#DIV/0!</v>
      </c>
      <c r="Q43" s="42">
        <f t="shared" si="5"/>
        <v>-1</v>
      </c>
      <c r="R43" s="41">
        <f>R40+R37</f>
        <v>23668.972343434347</v>
      </c>
      <c r="S43" s="43">
        <f t="shared" si="0"/>
        <v>1</v>
      </c>
      <c r="T43" s="47">
        <f t="shared" si="9"/>
        <v>2.746560730070399</v>
      </c>
      <c r="U43" s="42" t="e">
        <f t="shared" si="6"/>
        <v>#DIV/0!</v>
      </c>
      <c r="V43" s="41">
        <f t="shared" si="3"/>
        <v>-2438.3811919191903</v>
      </c>
      <c r="W43" s="42"/>
      <c r="X43" s="49" t="s">
        <v>83</v>
      </c>
    </row>
    <row r="44" spans="1:24" ht="14.25" customHeight="1" hidden="1">
      <c r="A44" s="39">
        <v>19</v>
      </c>
      <c r="B44" s="49" t="s">
        <v>84</v>
      </c>
      <c r="C44" s="41">
        <v>548</v>
      </c>
      <c r="D44" s="41">
        <v>548</v>
      </c>
      <c r="E44" s="42"/>
      <c r="F44" s="42"/>
      <c r="G44" s="42"/>
      <c r="H44" s="43"/>
      <c r="I44" s="44"/>
      <c r="J44" s="41"/>
      <c r="K44" s="43"/>
      <c r="L44" s="44"/>
      <c r="M44" s="62"/>
      <c r="N44" s="46"/>
      <c r="O44" s="42"/>
      <c r="P44" s="43"/>
      <c r="Q44" s="42" t="e">
        <f>O44/E44-1</f>
        <v>#DIV/0!</v>
      </c>
      <c r="R44" s="41"/>
      <c r="S44" s="43"/>
      <c r="T44" s="47"/>
      <c r="U44" s="42" t="e">
        <f>R44/O44-1</f>
        <v>#DIV/0!</v>
      </c>
      <c r="V44" s="41"/>
      <c r="W44" s="42"/>
      <c r="X44" s="49" t="s">
        <v>84</v>
      </c>
    </row>
    <row r="45" spans="1:24" ht="27" customHeight="1">
      <c r="A45" s="39">
        <v>20</v>
      </c>
      <c r="B45" s="49" t="s">
        <v>85</v>
      </c>
      <c r="C45" s="42"/>
      <c r="D45" s="42"/>
      <c r="E45" s="42">
        <v>825.82</v>
      </c>
      <c r="F45" s="42">
        <f>E45</f>
        <v>825.82</v>
      </c>
      <c r="G45" s="42">
        <f>F45</f>
        <v>825.82</v>
      </c>
      <c r="H45" s="43"/>
      <c r="I45" s="44">
        <f>G45/E45-1</f>
        <v>0</v>
      </c>
      <c r="J45" s="41">
        <f>J43/J38</f>
        <v>1065.606266749124</v>
      </c>
      <c r="K45" s="43"/>
      <c r="L45" s="44">
        <f>J45/E45-1</f>
        <v>0.2903614186494925</v>
      </c>
      <c r="M45" s="62"/>
      <c r="N45" s="46"/>
      <c r="O45" s="42"/>
      <c r="P45" s="43"/>
      <c r="Q45" s="42"/>
      <c r="R45" s="41">
        <f>R43/R38</f>
        <v>966.0805038136468</v>
      </c>
      <c r="S45" s="43"/>
      <c r="T45" s="47">
        <f t="shared" si="9"/>
        <v>0.1698439173350692</v>
      </c>
      <c r="U45" s="42"/>
      <c r="V45" s="41">
        <f t="shared" si="3"/>
        <v>-99.52576293547713</v>
      </c>
      <c r="W45" s="42"/>
      <c r="X45" s="49" t="s">
        <v>85</v>
      </c>
    </row>
    <row r="46" spans="1:24" ht="12.75">
      <c r="A46" s="39">
        <v>21</v>
      </c>
      <c r="B46" s="63" t="s">
        <v>86</v>
      </c>
      <c r="C46" s="42"/>
      <c r="D46" s="42"/>
      <c r="E46" s="42"/>
      <c r="F46" s="42"/>
      <c r="G46" s="42"/>
      <c r="H46" s="42"/>
      <c r="I46" s="42"/>
      <c r="J46" s="41"/>
      <c r="K46" s="42"/>
      <c r="L46" s="42"/>
      <c r="M46" s="42"/>
      <c r="N46" s="42"/>
      <c r="O46" s="42"/>
      <c r="P46" s="42"/>
      <c r="Q46" s="42" t="e">
        <f>O46/E46-1</f>
        <v>#DIV/0!</v>
      </c>
      <c r="R46" s="41">
        <f>R45*R38</f>
        <v>23668.972343434347</v>
      </c>
      <c r="S46" s="42"/>
      <c r="T46" s="47"/>
      <c r="U46" s="42"/>
      <c r="V46" s="42"/>
      <c r="W46" s="42"/>
      <c r="X46" s="63" t="s">
        <v>86</v>
      </c>
    </row>
    <row r="47" spans="1:24" ht="11.25" customHeight="1">
      <c r="A47" s="39">
        <v>22</v>
      </c>
      <c r="B47" s="63" t="s">
        <v>87</v>
      </c>
      <c r="C47" s="42"/>
      <c r="D47" s="42"/>
      <c r="E47" s="42">
        <v>6317.52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>
        <f t="shared" si="5"/>
        <v>-1</v>
      </c>
      <c r="R47" s="41">
        <f>'[1]Т.8.2.'!H21</f>
        <v>6469.79</v>
      </c>
      <c r="S47" s="42"/>
      <c r="T47" s="47"/>
      <c r="U47" s="42"/>
      <c r="V47" s="42"/>
      <c r="W47" s="42"/>
      <c r="X47" s="63" t="s">
        <v>87</v>
      </c>
    </row>
    <row r="48" spans="1:24" ht="13.5" hidden="1">
      <c r="A48" s="64"/>
      <c r="B48" s="65" t="s">
        <v>88</v>
      </c>
      <c r="C48" s="65"/>
      <c r="D48" s="65"/>
      <c r="E48" s="65" t="s">
        <v>89</v>
      </c>
      <c r="F48" s="65" t="s">
        <v>90</v>
      </c>
      <c r="G48" s="65"/>
      <c r="H48" s="66"/>
      <c r="I48" s="66"/>
      <c r="J48" s="66"/>
      <c r="T48" s="67" t="e">
        <f t="shared" si="9"/>
        <v>#VALUE!</v>
      </c>
      <c r="X48" s="65"/>
    </row>
    <row r="49" spans="1:24" ht="13.5" hidden="1">
      <c r="A49" s="64"/>
      <c r="B49" s="65" t="s">
        <v>91</v>
      </c>
      <c r="C49" s="65"/>
      <c r="D49" s="65"/>
      <c r="E49" s="65" t="s">
        <v>89</v>
      </c>
      <c r="F49" s="65" t="s">
        <v>90</v>
      </c>
      <c r="G49" s="65"/>
      <c r="H49" s="66"/>
      <c r="I49" s="66"/>
      <c r="J49" s="66"/>
      <c r="T49" s="67" t="e">
        <f t="shared" si="9"/>
        <v>#VALUE!</v>
      </c>
      <c r="X49" s="65"/>
    </row>
    <row r="50" spans="1:24" ht="12.75">
      <c r="A50" s="68"/>
      <c r="B50" s="69"/>
      <c r="C50" s="66"/>
      <c r="D50" s="66"/>
      <c r="E50" s="66"/>
      <c r="F50" s="66"/>
      <c r="G50" s="66"/>
      <c r="H50" s="66"/>
      <c r="I50" s="66"/>
      <c r="J50" s="66"/>
      <c r="X50" s="69"/>
    </row>
    <row r="51" spans="1:24" ht="12.75">
      <c r="A51" s="70"/>
      <c r="B51" s="71"/>
      <c r="R51" s="72"/>
      <c r="X51" s="71"/>
    </row>
    <row r="52" spans="1:24" ht="12.75">
      <c r="A52" s="70"/>
      <c r="B52" s="71"/>
      <c r="R52" s="72"/>
      <c r="X52" s="71"/>
    </row>
    <row r="53" spans="1:24" ht="12.75">
      <c r="A53" s="70"/>
      <c r="B53" s="71"/>
      <c r="R53" s="72"/>
      <c r="X53" s="71"/>
    </row>
    <row r="54" spans="1:24" ht="12.75">
      <c r="A54" s="70"/>
      <c r="B54" s="71"/>
      <c r="R54" s="72"/>
      <c r="X54" s="71"/>
    </row>
    <row r="55" spans="1:24" ht="12.75">
      <c r="A55" s="70"/>
      <c r="B55" s="71"/>
      <c r="R55" s="72"/>
      <c r="X55" s="71"/>
    </row>
    <row r="56" spans="2:24" ht="12.75">
      <c r="B56" s="71"/>
      <c r="R56" s="72"/>
      <c r="X56" s="71"/>
    </row>
    <row r="57" spans="2:24" ht="12.75">
      <c r="B57" s="71"/>
      <c r="X57" s="71"/>
    </row>
    <row r="58" spans="2:24" ht="12.75">
      <c r="B58" s="71"/>
      <c r="X58" s="71"/>
    </row>
    <row r="59" spans="2:24" ht="12.75">
      <c r="B59" s="71"/>
      <c r="X59" s="71"/>
    </row>
    <row r="60" spans="2:24" ht="12.75">
      <c r="B60" s="71"/>
      <c r="X60" s="71"/>
    </row>
    <row r="61" spans="2:24" ht="12.75">
      <c r="B61" s="71"/>
      <c r="X61" s="71"/>
    </row>
    <row r="62" spans="2:24" ht="12.75">
      <c r="B62" s="71"/>
      <c r="X62" s="71"/>
    </row>
    <row r="63" spans="2:24" ht="12.75">
      <c r="B63" s="71"/>
      <c r="X63" s="71"/>
    </row>
    <row r="64" spans="2:24" ht="12.75">
      <c r="B64" s="71"/>
      <c r="X64" s="71"/>
    </row>
    <row r="65" spans="2:24" ht="12.75">
      <c r="B65" s="71"/>
      <c r="X65" s="71"/>
    </row>
    <row r="66" spans="2:24" ht="12.75">
      <c r="B66" s="71"/>
      <c r="X66" s="71"/>
    </row>
    <row r="67" spans="2:24" ht="12.75">
      <c r="B67" s="71"/>
      <c r="X67" s="71"/>
    </row>
    <row r="68" spans="2:24" ht="12.75">
      <c r="B68" s="71"/>
      <c r="X68" s="71"/>
    </row>
    <row r="69" spans="2:24" ht="12.75">
      <c r="B69" s="71"/>
      <c r="X69" s="71"/>
    </row>
    <row r="70" spans="2:24" ht="12.75">
      <c r="B70" s="71"/>
      <c r="X70" s="71"/>
    </row>
    <row r="71" spans="2:24" ht="12.75">
      <c r="B71" s="71"/>
      <c r="X71" s="71"/>
    </row>
    <row r="72" spans="2:24" ht="12.75">
      <c r="B72" s="71"/>
      <c r="X72" s="71"/>
    </row>
    <row r="73" spans="2:24" ht="12.75">
      <c r="B73" s="71"/>
      <c r="X73" s="71"/>
    </row>
    <row r="74" spans="2:24" ht="12.75">
      <c r="B74" s="71"/>
      <c r="X74" s="71"/>
    </row>
    <row r="75" spans="2:24" ht="12.75">
      <c r="B75" s="71"/>
      <c r="X75" s="71"/>
    </row>
    <row r="76" spans="2:24" ht="12.75">
      <c r="B76" s="73"/>
      <c r="X76" s="73"/>
    </row>
    <row r="77" ht="12.75">
      <c r="B77" s="73"/>
    </row>
    <row r="78" ht="12.75">
      <c r="B78" s="73"/>
    </row>
    <row r="79" ht="12.75">
      <c r="B79" s="73"/>
    </row>
    <row r="80" ht="12.75">
      <c r="B80" s="73"/>
    </row>
    <row r="81" ht="12.75">
      <c r="B81" s="73"/>
    </row>
    <row r="82" ht="12.75">
      <c r="B82" s="73"/>
    </row>
    <row r="83" ht="12.75">
      <c r="B83" s="73"/>
    </row>
    <row r="84" ht="12.75">
      <c r="B84" s="73"/>
    </row>
    <row r="85" ht="12.75">
      <c r="B85" s="73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W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B13" sqref="B13"/>
    </sheetView>
  </sheetViews>
  <sheetFormatPr defaultColWidth="9.33203125" defaultRowHeight="12.75"/>
  <cols>
    <col min="1" max="1" width="4.16015625" style="74" customWidth="1"/>
    <col min="2" max="2" width="42" style="74" customWidth="1"/>
    <col min="3" max="3" width="12.33203125" style="74" customWidth="1"/>
    <col min="4" max="4" width="11.5" style="74" customWidth="1"/>
    <col min="5" max="5" width="10.33203125" style="74" customWidth="1"/>
    <col min="6" max="6" width="11.33203125" style="74" customWidth="1"/>
    <col min="7" max="7" width="10.16015625" style="74" customWidth="1"/>
    <col min="8" max="8" width="9.33203125" style="74" customWidth="1"/>
    <col min="9" max="9" width="11" style="74" customWidth="1"/>
    <col min="10" max="16384" width="9.33203125" style="74" customWidth="1"/>
  </cols>
  <sheetData>
    <row r="1" spans="8:9" ht="12.75">
      <c r="H1" s="75" t="s">
        <v>92</v>
      </c>
      <c r="I1" s="75"/>
    </row>
    <row r="2" spans="1:9" ht="15" customHeight="1">
      <c r="A2" s="76" t="s">
        <v>93</v>
      </c>
      <c r="B2" s="76"/>
      <c r="C2" s="76"/>
      <c r="D2" s="76"/>
      <c r="E2" s="76"/>
      <c r="F2" s="76"/>
      <c r="G2" s="76"/>
      <c r="H2" s="76"/>
      <c r="I2" s="76"/>
    </row>
    <row r="3" spans="8:9" ht="12.75" customHeight="1" thickBot="1">
      <c r="H3" s="77" t="s">
        <v>94</v>
      </c>
      <c r="I3" s="77"/>
    </row>
    <row r="4" spans="1:9" ht="12.75" customHeight="1" thickBot="1">
      <c r="A4" s="78" t="s">
        <v>95</v>
      </c>
      <c r="B4" s="79"/>
      <c r="C4" s="80" t="s">
        <v>8</v>
      </c>
      <c r="D4" s="81"/>
      <c r="E4" s="82"/>
      <c r="F4" s="83" t="s">
        <v>96</v>
      </c>
      <c r="G4" s="84"/>
      <c r="H4" s="84"/>
      <c r="I4" s="85" t="s">
        <v>97</v>
      </c>
    </row>
    <row r="5" spans="1:9" ht="48.75" customHeight="1" thickBot="1">
      <c r="A5" s="86"/>
      <c r="B5" s="87"/>
      <c r="C5" s="88" t="s">
        <v>98</v>
      </c>
      <c r="D5" s="88" t="s">
        <v>99</v>
      </c>
      <c r="E5" s="89" t="s">
        <v>100</v>
      </c>
      <c r="F5" s="90" t="s">
        <v>101</v>
      </c>
      <c r="G5" s="91" t="s">
        <v>24</v>
      </c>
      <c r="H5" s="92" t="s">
        <v>102</v>
      </c>
      <c r="I5" s="93"/>
    </row>
    <row r="6" spans="1:10" ht="9" customHeight="1">
      <c r="A6" s="94">
        <v>1</v>
      </c>
      <c r="B6" s="95">
        <v>2</v>
      </c>
      <c r="C6" s="95">
        <v>3</v>
      </c>
      <c r="D6" s="95">
        <v>4</v>
      </c>
      <c r="E6" s="96">
        <v>5</v>
      </c>
      <c r="F6" s="97">
        <v>6</v>
      </c>
      <c r="G6" s="98">
        <v>7</v>
      </c>
      <c r="H6" s="96">
        <v>8</v>
      </c>
      <c r="I6" s="97">
        <v>9</v>
      </c>
      <c r="J6" s="99"/>
    </row>
    <row r="7" spans="1:9" ht="13.5" customHeight="1">
      <c r="A7" s="100" t="s">
        <v>26</v>
      </c>
      <c r="B7" s="101" t="s">
        <v>103</v>
      </c>
      <c r="C7" s="102">
        <v>7.65</v>
      </c>
      <c r="D7" s="102">
        <v>7.26</v>
      </c>
      <c r="E7" s="103">
        <f>C7-D7</f>
        <v>0.39000000000000057</v>
      </c>
      <c r="F7" s="104">
        <v>8.431</v>
      </c>
      <c r="G7" s="105">
        <v>4.07</v>
      </c>
      <c r="H7" s="106">
        <v>8.431</v>
      </c>
      <c r="I7" s="107">
        <f>I24</f>
        <v>26.88</v>
      </c>
    </row>
    <row r="8" spans="1:9" ht="12.75" hidden="1">
      <c r="A8" s="108"/>
      <c r="B8" s="109" t="s">
        <v>104</v>
      </c>
      <c r="C8" s="110"/>
      <c r="D8" s="110"/>
      <c r="E8" s="111"/>
      <c r="F8" s="112"/>
      <c r="G8" s="113"/>
      <c r="H8" s="111"/>
      <c r="I8" s="112"/>
    </row>
    <row r="9" spans="1:9" ht="10.5" customHeight="1">
      <c r="A9" s="108"/>
      <c r="B9" s="109" t="s">
        <v>105</v>
      </c>
      <c r="C9" s="110"/>
      <c r="D9" s="110"/>
      <c r="E9" s="111"/>
      <c r="F9" s="112"/>
      <c r="G9" s="113"/>
      <c r="H9" s="111"/>
      <c r="I9" s="112"/>
    </row>
    <row r="10" spans="1:9" ht="12.75">
      <c r="A10" s="108"/>
      <c r="B10" s="109" t="s">
        <v>106</v>
      </c>
      <c r="C10" s="102"/>
      <c r="D10" s="102"/>
      <c r="E10" s="103"/>
      <c r="F10" s="104"/>
      <c r="G10" s="105"/>
      <c r="H10" s="106"/>
      <c r="I10" s="104"/>
    </row>
    <row r="11" spans="1:9" ht="12.75">
      <c r="A11" s="108"/>
      <c r="B11" s="109" t="s">
        <v>107</v>
      </c>
      <c r="C11" s="102"/>
      <c r="D11" s="102"/>
      <c r="E11" s="103"/>
      <c r="F11" s="104"/>
      <c r="G11" s="105"/>
      <c r="H11" s="106"/>
      <c r="I11" s="104"/>
    </row>
    <row r="12" spans="1:9" ht="12.75">
      <c r="A12" s="108"/>
      <c r="B12" s="109" t="s">
        <v>108</v>
      </c>
      <c r="C12" s="102"/>
      <c r="E12" s="102"/>
      <c r="F12" s="104"/>
      <c r="G12" s="105"/>
      <c r="H12" s="106"/>
      <c r="I12" s="104"/>
    </row>
    <row r="13" spans="1:9" ht="12.75">
      <c r="A13" s="108"/>
      <c r="B13" s="109" t="s">
        <v>109</v>
      </c>
      <c r="C13" s="102"/>
      <c r="D13" s="102"/>
      <c r="E13" s="103"/>
      <c r="F13" s="104"/>
      <c r="G13" s="105"/>
      <c r="H13" s="106"/>
      <c r="I13" s="104"/>
    </row>
    <row r="14" spans="1:9" ht="0.75" customHeight="1">
      <c r="A14" s="108"/>
      <c r="B14" s="109" t="s">
        <v>110</v>
      </c>
      <c r="C14" s="102"/>
      <c r="D14" s="102"/>
      <c r="E14" s="103"/>
      <c r="F14" s="104"/>
      <c r="G14" s="105"/>
      <c r="H14" s="106"/>
      <c r="I14" s="104"/>
    </row>
    <row r="15" spans="1:9" ht="25.5" customHeight="1">
      <c r="A15" s="100" t="s">
        <v>30</v>
      </c>
      <c r="B15" s="101" t="s">
        <v>111</v>
      </c>
      <c r="C15" s="102"/>
      <c r="D15" s="102"/>
      <c r="E15" s="103"/>
      <c r="F15" s="104"/>
      <c r="G15" s="105"/>
      <c r="H15" s="106"/>
      <c r="I15" s="107"/>
    </row>
    <row r="16" spans="1:9" ht="0.75" customHeight="1">
      <c r="A16" s="108"/>
      <c r="B16" s="109" t="s">
        <v>104</v>
      </c>
      <c r="C16" s="110"/>
      <c r="D16" s="110"/>
      <c r="E16" s="111"/>
      <c r="F16" s="112"/>
      <c r="G16" s="113"/>
      <c r="H16" s="111"/>
      <c r="I16" s="112"/>
    </row>
    <row r="17" spans="1:9" ht="9.75" customHeight="1">
      <c r="A17" s="108"/>
      <c r="B17" s="109" t="s">
        <v>105</v>
      </c>
      <c r="C17" s="110"/>
      <c r="D17" s="110"/>
      <c r="E17" s="111"/>
      <c r="F17" s="112"/>
      <c r="G17" s="113"/>
      <c r="H17" s="111"/>
      <c r="I17" s="112"/>
    </row>
    <row r="18" spans="1:9" ht="14.25" customHeight="1">
      <c r="A18" s="108"/>
      <c r="B18" s="109" t="s">
        <v>106</v>
      </c>
      <c r="C18" s="102"/>
      <c r="D18" s="102"/>
      <c r="E18" s="103"/>
      <c r="F18" s="104"/>
      <c r="G18" s="105"/>
      <c r="H18" s="106"/>
      <c r="I18" s="104"/>
    </row>
    <row r="19" spans="1:9" ht="15" customHeight="1">
      <c r="A19" s="108"/>
      <c r="B19" s="109" t="s">
        <v>107</v>
      </c>
      <c r="C19" s="102"/>
      <c r="D19" s="102"/>
      <c r="E19" s="103"/>
      <c r="F19" s="104"/>
      <c r="G19" s="105"/>
      <c r="H19" s="106"/>
      <c r="I19" s="104"/>
    </row>
    <row r="20" spans="1:9" ht="12.75" customHeight="1">
      <c r="A20" s="108"/>
      <c r="B20" s="109" t="s">
        <v>108</v>
      </c>
      <c r="C20" s="102"/>
      <c r="D20" s="102"/>
      <c r="E20" s="103"/>
      <c r="F20" s="104"/>
      <c r="G20" s="105"/>
      <c r="H20" s="106"/>
      <c r="I20" s="104"/>
    </row>
    <row r="21" spans="1:9" ht="15" customHeight="1">
      <c r="A21" s="108"/>
      <c r="B21" s="109" t="s">
        <v>109</v>
      </c>
      <c r="C21" s="102"/>
      <c r="D21" s="102"/>
      <c r="E21" s="103"/>
      <c r="F21" s="104"/>
      <c r="G21" s="105"/>
      <c r="H21" s="106"/>
      <c r="I21" s="104"/>
    </row>
    <row r="22" spans="1:9" ht="13.5" customHeight="1" hidden="1">
      <c r="A22" s="108"/>
      <c r="B22" s="109" t="s">
        <v>110</v>
      </c>
      <c r="C22" s="102"/>
      <c r="D22" s="102"/>
      <c r="E22" s="103"/>
      <c r="F22" s="104"/>
      <c r="G22" s="105"/>
      <c r="H22" s="106"/>
      <c r="I22" s="104"/>
    </row>
    <row r="23" spans="1:9" ht="12.75">
      <c r="A23" s="114" t="s">
        <v>32</v>
      </c>
      <c r="B23" s="101" t="s">
        <v>112</v>
      </c>
      <c r="C23" s="115"/>
      <c r="D23" s="115"/>
      <c r="E23" s="116"/>
      <c r="F23" s="117"/>
      <c r="G23" s="118"/>
      <c r="H23" s="119"/>
      <c r="I23" s="117"/>
    </row>
    <row r="24" spans="1:9" ht="24">
      <c r="A24" s="100" t="s">
        <v>34</v>
      </c>
      <c r="B24" s="120" t="s">
        <v>113</v>
      </c>
      <c r="C24" s="115" t="s">
        <v>114</v>
      </c>
      <c r="D24" s="115" t="s">
        <v>115</v>
      </c>
      <c r="E24" s="121">
        <f>C24-D24</f>
        <v>0.39000000000000057</v>
      </c>
      <c r="F24" s="104">
        <v>8.431</v>
      </c>
      <c r="G24" s="105">
        <v>4.07</v>
      </c>
      <c r="H24" s="106">
        <v>8.431</v>
      </c>
      <c r="I24" s="107">
        <f>I43</f>
        <v>26.88</v>
      </c>
    </row>
    <row r="25" spans="1:9" ht="12.75">
      <c r="A25" s="122"/>
      <c r="B25" s="123" t="s">
        <v>116</v>
      </c>
      <c r="C25" s="124"/>
      <c r="D25" s="124"/>
      <c r="E25" s="125"/>
      <c r="F25" s="126"/>
      <c r="G25" s="127"/>
      <c r="H25" s="125"/>
      <c r="I25" s="126"/>
    </row>
    <row r="26" spans="1:9" ht="1.5" customHeight="1">
      <c r="A26" s="128"/>
      <c r="B26" s="129"/>
      <c r="C26" s="130"/>
      <c r="D26" s="130"/>
      <c r="E26" s="131"/>
      <c r="F26" s="132"/>
      <c r="G26" s="133"/>
      <c r="H26" s="131"/>
      <c r="I26" s="132"/>
    </row>
    <row r="27" spans="1:9" ht="12.75">
      <c r="A27" s="108"/>
      <c r="B27" s="109" t="s">
        <v>106</v>
      </c>
      <c r="C27" s="115"/>
      <c r="D27" s="115"/>
      <c r="E27" s="116"/>
      <c r="F27" s="104"/>
      <c r="G27" s="105"/>
      <c r="H27" s="106"/>
      <c r="I27" s="104"/>
    </row>
    <row r="28" spans="1:9" ht="12.75">
      <c r="A28" s="108"/>
      <c r="B28" s="109" t="s">
        <v>107</v>
      </c>
      <c r="C28" s="115"/>
      <c r="D28" s="115"/>
      <c r="E28" s="116"/>
      <c r="F28" s="104"/>
      <c r="G28" s="105"/>
      <c r="H28" s="106"/>
      <c r="I28" s="104"/>
    </row>
    <row r="29" spans="1:9" ht="12.75">
      <c r="A29" s="108"/>
      <c r="B29" s="109" t="s">
        <v>108</v>
      </c>
      <c r="C29" s="115"/>
      <c r="D29" s="115"/>
      <c r="E29" s="116"/>
      <c r="F29" s="104"/>
      <c r="G29" s="105"/>
      <c r="H29" s="106"/>
      <c r="I29" s="104"/>
    </row>
    <row r="30" spans="1:9" ht="12.75">
      <c r="A30" s="108"/>
      <c r="B30" s="109" t="s">
        <v>109</v>
      </c>
      <c r="C30" s="115"/>
      <c r="D30" s="115"/>
      <c r="E30" s="116"/>
      <c r="F30" s="104"/>
      <c r="G30" s="105"/>
      <c r="H30" s="106"/>
      <c r="I30" s="104"/>
    </row>
    <row r="31" spans="1:9" ht="12.75" hidden="1">
      <c r="A31" s="108"/>
      <c r="B31" s="109" t="s">
        <v>110</v>
      </c>
      <c r="C31" s="115"/>
      <c r="D31" s="115"/>
      <c r="E31" s="116"/>
      <c r="F31" s="104"/>
      <c r="G31" s="105"/>
      <c r="H31" s="106"/>
      <c r="I31" s="104"/>
    </row>
    <row r="32" spans="1:9" ht="12" customHeight="1">
      <c r="A32" s="100" t="s">
        <v>36</v>
      </c>
      <c r="B32" s="134" t="s">
        <v>117</v>
      </c>
      <c r="C32" s="115"/>
      <c r="D32" s="115"/>
      <c r="E32" s="116"/>
      <c r="F32" s="104"/>
      <c r="G32" s="105"/>
      <c r="H32" s="106"/>
      <c r="I32" s="107"/>
    </row>
    <row r="33" spans="1:9" ht="12.75" customHeight="1" hidden="1">
      <c r="A33" s="108"/>
      <c r="B33" s="109" t="s">
        <v>104</v>
      </c>
      <c r="C33" s="110"/>
      <c r="D33" s="110"/>
      <c r="E33" s="111"/>
      <c r="F33" s="112"/>
      <c r="G33" s="113"/>
      <c r="H33" s="111"/>
      <c r="I33" s="112"/>
    </row>
    <row r="34" spans="1:9" ht="9.75" customHeight="1">
      <c r="A34" s="108"/>
      <c r="B34" s="109" t="s">
        <v>105</v>
      </c>
      <c r="C34" s="110"/>
      <c r="D34" s="110"/>
      <c r="E34" s="111"/>
      <c r="F34" s="112"/>
      <c r="G34" s="113"/>
      <c r="H34" s="111"/>
      <c r="I34" s="112"/>
    </row>
    <row r="35" spans="1:9" ht="12.75">
      <c r="A35" s="108"/>
      <c r="B35" s="109" t="s">
        <v>106</v>
      </c>
      <c r="C35" s="115"/>
      <c r="D35" s="115"/>
      <c r="E35" s="116"/>
      <c r="F35" s="104"/>
      <c r="G35" s="105"/>
      <c r="H35" s="106"/>
      <c r="I35" s="104"/>
    </row>
    <row r="36" spans="1:9" ht="12.75">
      <c r="A36" s="108"/>
      <c r="B36" s="109" t="s">
        <v>107</v>
      </c>
      <c r="C36" s="115"/>
      <c r="D36" s="115"/>
      <c r="E36" s="116"/>
      <c r="F36" s="104"/>
      <c r="G36" s="105"/>
      <c r="H36" s="106"/>
      <c r="I36" s="104"/>
    </row>
    <row r="37" spans="1:9" ht="12.75">
      <c r="A37" s="108"/>
      <c r="B37" s="109" t="s">
        <v>108</v>
      </c>
      <c r="C37" s="115"/>
      <c r="D37" s="115"/>
      <c r="E37" s="116"/>
      <c r="F37" s="104"/>
      <c r="G37" s="105"/>
      <c r="H37" s="106"/>
      <c r="I37" s="104"/>
    </row>
    <row r="38" spans="1:9" ht="12.75">
      <c r="A38" s="108"/>
      <c r="B38" s="109" t="s">
        <v>109</v>
      </c>
      <c r="C38" s="115"/>
      <c r="D38" s="115"/>
      <c r="E38" s="116"/>
      <c r="F38" s="104"/>
      <c r="G38" s="105"/>
      <c r="H38" s="106"/>
      <c r="I38" s="104"/>
    </row>
    <row r="39" spans="1:9" ht="0.75" customHeight="1" hidden="1">
      <c r="A39" s="108"/>
      <c r="B39" s="109" t="s">
        <v>110</v>
      </c>
      <c r="C39" s="115"/>
      <c r="D39" s="115"/>
      <c r="E39" s="116"/>
      <c r="F39" s="104"/>
      <c r="G39" s="105"/>
      <c r="H39" s="106"/>
      <c r="I39" s="104"/>
    </row>
    <row r="40" spans="1:9" ht="12.75">
      <c r="A40" s="108"/>
      <c r="B40" s="135" t="s">
        <v>105</v>
      </c>
      <c r="C40" s="115"/>
      <c r="D40" s="115"/>
      <c r="E40" s="116"/>
      <c r="F40" s="104"/>
      <c r="G40" s="105"/>
      <c r="H40" s="106"/>
      <c r="I40" s="104"/>
    </row>
    <row r="41" spans="1:9" ht="12.75">
      <c r="A41" s="108"/>
      <c r="B41" s="135" t="s">
        <v>118</v>
      </c>
      <c r="C41" s="115"/>
      <c r="D41" s="115"/>
      <c r="E41" s="116"/>
      <c r="F41" s="104"/>
      <c r="G41" s="105"/>
      <c r="H41" s="106"/>
      <c r="I41" s="104"/>
    </row>
    <row r="42" spans="1:9" ht="12.75">
      <c r="A42" s="108"/>
      <c r="B42" s="135" t="s">
        <v>119</v>
      </c>
      <c r="C42" s="115"/>
      <c r="D42" s="115"/>
      <c r="E42" s="116"/>
      <c r="F42" s="104"/>
      <c r="G42" s="105"/>
      <c r="H42" s="106"/>
      <c r="I42" s="104"/>
    </row>
    <row r="43" spans="1:9" ht="24">
      <c r="A43" s="100" t="s">
        <v>38</v>
      </c>
      <c r="B43" s="120" t="s">
        <v>120</v>
      </c>
      <c r="C43" s="136" t="s">
        <v>114</v>
      </c>
      <c r="D43" s="136" t="s">
        <v>115</v>
      </c>
      <c r="E43" s="137">
        <f>C43-D43</f>
        <v>0.39000000000000057</v>
      </c>
      <c r="F43" s="104">
        <v>8.431</v>
      </c>
      <c r="G43" s="105">
        <v>4.07</v>
      </c>
      <c r="H43" s="106">
        <v>8.431</v>
      </c>
      <c r="I43" s="107">
        <v>26.88</v>
      </c>
    </row>
    <row r="44" spans="1:9" ht="12.75" hidden="1">
      <c r="A44" s="108"/>
      <c r="B44" s="109" t="s">
        <v>104</v>
      </c>
      <c r="C44" s="110"/>
      <c r="D44" s="110"/>
      <c r="E44" s="111"/>
      <c r="F44" s="112"/>
      <c r="G44" s="113"/>
      <c r="H44" s="111"/>
      <c r="I44" s="112"/>
    </row>
    <row r="45" spans="1:9" ht="10.5" customHeight="1">
      <c r="A45" s="108"/>
      <c r="B45" s="109" t="s">
        <v>105</v>
      </c>
      <c r="C45" s="110"/>
      <c r="D45" s="110"/>
      <c r="E45" s="111"/>
      <c r="F45" s="112"/>
      <c r="G45" s="113"/>
      <c r="H45" s="111"/>
      <c r="I45" s="112"/>
    </row>
    <row r="46" spans="1:9" ht="12.75">
      <c r="A46" s="100"/>
      <c r="B46" s="109" t="s">
        <v>106</v>
      </c>
      <c r="C46" s="136"/>
      <c r="D46" s="136"/>
      <c r="E46" s="138"/>
      <c r="F46" s="104"/>
      <c r="G46" s="105"/>
      <c r="H46" s="106"/>
      <c r="I46" s="104"/>
    </row>
    <row r="47" spans="1:9" ht="12.75">
      <c r="A47" s="100"/>
      <c r="B47" s="109" t="s">
        <v>107</v>
      </c>
      <c r="C47" s="136"/>
      <c r="D47" s="136"/>
      <c r="E47" s="138"/>
      <c r="F47" s="104"/>
      <c r="G47" s="105"/>
      <c r="H47" s="106"/>
      <c r="I47" s="104"/>
    </row>
    <row r="48" spans="1:9" ht="12.75">
      <c r="A48" s="100"/>
      <c r="B48" s="109" t="s">
        <v>108</v>
      </c>
      <c r="C48" s="136"/>
      <c r="D48" s="136"/>
      <c r="E48" s="138"/>
      <c r="F48" s="104"/>
      <c r="G48" s="105"/>
      <c r="H48" s="106"/>
      <c r="I48" s="104"/>
    </row>
    <row r="49" spans="1:9" ht="12.75">
      <c r="A49" s="100"/>
      <c r="B49" s="109" t="s">
        <v>109</v>
      </c>
      <c r="C49" s="136"/>
      <c r="D49" s="136"/>
      <c r="E49" s="138"/>
      <c r="F49" s="104"/>
      <c r="G49" s="105"/>
      <c r="H49" s="106"/>
      <c r="I49" s="104"/>
    </row>
    <row r="50" spans="1:9" ht="12.75" hidden="1">
      <c r="A50" s="100"/>
      <c r="B50" s="109" t="s">
        <v>110</v>
      </c>
      <c r="C50" s="136"/>
      <c r="D50" s="136"/>
      <c r="E50" s="138"/>
      <c r="F50" s="104"/>
      <c r="G50" s="105"/>
      <c r="H50" s="106"/>
      <c r="I50" s="104"/>
    </row>
    <row r="51" spans="1:9" ht="12.75" customHeight="1">
      <c r="A51" s="100" t="s">
        <v>40</v>
      </c>
      <c r="B51" s="101" t="s">
        <v>121</v>
      </c>
      <c r="C51" s="102"/>
      <c r="D51" s="102">
        <v>0.781</v>
      </c>
      <c r="E51" s="103">
        <f>C51-D51</f>
        <v>-0.781</v>
      </c>
      <c r="F51" s="104">
        <v>0.781</v>
      </c>
      <c r="G51" s="105"/>
      <c r="H51" s="106">
        <v>0.781</v>
      </c>
      <c r="I51" s="107">
        <v>2.38</v>
      </c>
    </row>
    <row r="52" spans="1:9" ht="0.75" customHeight="1">
      <c r="A52" s="108"/>
      <c r="B52" s="109" t="s">
        <v>104</v>
      </c>
      <c r="C52" s="110"/>
      <c r="D52" s="110"/>
      <c r="E52" s="111"/>
      <c r="F52" s="112"/>
      <c r="G52" s="113"/>
      <c r="H52" s="111"/>
      <c r="I52" s="112">
        <v>38</v>
      </c>
    </row>
    <row r="53" spans="1:9" ht="11.25" customHeight="1">
      <c r="A53" s="108"/>
      <c r="B53" s="109" t="s">
        <v>105</v>
      </c>
      <c r="C53" s="110"/>
      <c r="D53" s="110"/>
      <c r="E53" s="111"/>
      <c r="F53" s="112"/>
      <c r="G53" s="113"/>
      <c r="H53" s="111"/>
      <c r="I53" s="112"/>
    </row>
    <row r="54" spans="1:9" ht="12.75">
      <c r="A54" s="108"/>
      <c r="B54" s="109" t="s">
        <v>106</v>
      </c>
      <c r="C54" s="102"/>
      <c r="D54" s="102"/>
      <c r="E54" s="103"/>
      <c r="F54" s="104"/>
      <c r="G54" s="105"/>
      <c r="H54" s="106"/>
      <c r="I54" s="104"/>
    </row>
    <row r="55" spans="1:9" ht="12.75">
      <c r="A55" s="108"/>
      <c r="B55" s="109" t="s">
        <v>107</v>
      </c>
      <c r="C55" s="102"/>
      <c r="D55" s="102"/>
      <c r="E55" s="103"/>
      <c r="F55" s="104"/>
      <c r="G55" s="105"/>
      <c r="H55" s="106"/>
      <c r="I55" s="104"/>
    </row>
    <row r="56" spans="1:9" ht="12.75">
      <c r="A56" s="108"/>
      <c r="B56" s="109" t="s">
        <v>108</v>
      </c>
      <c r="C56" s="102"/>
      <c r="D56" s="102"/>
      <c r="E56" s="103"/>
      <c r="F56" s="104"/>
      <c r="G56" s="105"/>
      <c r="H56" s="106"/>
      <c r="I56" s="104"/>
    </row>
    <row r="57" spans="1:9" ht="13.5" customHeight="1">
      <c r="A57" s="108"/>
      <c r="B57" s="109" t="s">
        <v>109</v>
      </c>
      <c r="C57" s="102"/>
      <c r="D57" s="102"/>
      <c r="E57" s="103"/>
      <c r="F57" s="104"/>
      <c r="G57" s="105"/>
      <c r="H57" s="106"/>
      <c r="I57" s="104"/>
    </row>
    <row r="58" spans="1:9" ht="12.75" hidden="1">
      <c r="A58" s="108"/>
      <c r="B58" s="109" t="s">
        <v>110</v>
      </c>
      <c r="C58" s="102"/>
      <c r="D58" s="102"/>
      <c r="E58" s="103"/>
      <c r="F58" s="104"/>
      <c r="G58" s="105"/>
      <c r="H58" s="106"/>
      <c r="I58" s="104"/>
    </row>
    <row r="59" spans="1:9" ht="12.75">
      <c r="A59" s="108"/>
      <c r="B59" s="139" t="s">
        <v>105</v>
      </c>
      <c r="C59" s="42"/>
      <c r="D59" s="42"/>
      <c r="E59" s="106"/>
      <c r="F59" s="104"/>
      <c r="G59" s="105"/>
      <c r="H59" s="106"/>
      <c r="I59" s="104"/>
    </row>
    <row r="60" spans="1:9" ht="11.25" customHeight="1">
      <c r="A60" s="108" t="s">
        <v>122</v>
      </c>
      <c r="B60" s="135" t="s">
        <v>123</v>
      </c>
      <c r="C60" s="140"/>
      <c r="D60" s="140"/>
      <c r="E60" s="141"/>
      <c r="F60" s="104"/>
      <c r="G60" s="105"/>
      <c r="H60" s="106"/>
      <c r="I60" s="104"/>
    </row>
    <row r="61" spans="1:9" ht="14.25" customHeight="1">
      <c r="A61" s="108" t="s">
        <v>124</v>
      </c>
      <c r="B61" s="135" t="s">
        <v>125</v>
      </c>
      <c r="C61" s="140"/>
      <c r="D61" s="140"/>
      <c r="E61" s="141"/>
      <c r="F61" s="104"/>
      <c r="G61" s="105"/>
      <c r="H61" s="106"/>
      <c r="I61" s="104"/>
    </row>
    <row r="62" spans="1:9" ht="13.5" customHeight="1">
      <c r="A62" s="142" t="s">
        <v>42</v>
      </c>
      <c r="B62" s="143" t="s">
        <v>126</v>
      </c>
      <c r="C62" s="144"/>
      <c r="D62" s="145" t="s">
        <v>127</v>
      </c>
      <c r="E62" s="146">
        <f>C62-D62</f>
        <v>-0.1075</v>
      </c>
      <c r="F62" s="147">
        <v>0.093</v>
      </c>
      <c r="G62" s="148"/>
      <c r="H62" s="149">
        <v>0.093</v>
      </c>
      <c r="I62" s="150">
        <f>I51/I43</f>
        <v>0.08854166666666667</v>
      </c>
    </row>
    <row r="63" spans="1:9" ht="0.75" customHeight="1">
      <c r="A63" s="122"/>
      <c r="B63" s="123" t="s">
        <v>128</v>
      </c>
      <c r="C63" s="124"/>
      <c r="D63" s="124"/>
      <c r="E63" s="125"/>
      <c r="F63" s="126"/>
      <c r="G63" s="127"/>
      <c r="H63" s="125"/>
      <c r="I63" s="126"/>
    </row>
    <row r="64" spans="1:9" ht="1.5" customHeight="1" hidden="1">
      <c r="A64" s="128"/>
      <c r="B64" s="129"/>
      <c r="C64" s="130"/>
      <c r="D64" s="130"/>
      <c r="E64" s="131"/>
      <c r="F64" s="132"/>
      <c r="G64" s="133"/>
      <c r="H64" s="131"/>
      <c r="I64" s="132"/>
    </row>
    <row r="65" spans="1:9" ht="12.75">
      <c r="A65" s="151"/>
      <c r="B65" s="152" t="s">
        <v>106</v>
      </c>
      <c r="C65" s="153"/>
      <c r="D65" s="153"/>
      <c r="E65" s="154"/>
      <c r="F65" s="155"/>
      <c r="G65" s="156"/>
      <c r="H65" s="157"/>
      <c r="I65" s="155"/>
    </row>
    <row r="66" spans="1:9" ht="12.75">
      <c r="A66" s="108"/>
      <c r="B66" s="109" t="s">
        <v>107</v>
      </c>
      <c r="C66" s="158"/>
      <c r="D66" s="158"/>
      <c r="E66" s="159"/>
      <c r="F66" s="104"/>
      <c r="G66" s="105"/>
      <c r="H66" s="106"/>
      <c r="I66" s="104"/>
    </row>
    <row r="67" spans="1:9" ht="12.75">
      <c r="A67" s="108"/>
      <c r="B67" s="109" t="s">
        <v>108</v>
      </c>
      <c r="C67" s="158"/>
      <c r="D67" s="158"/>
      <c r="E67" s="159"/>
      <c r="F67" s="104"/>
      <c r="G67" s="105"/>
      <c r="H67" s="106"/>
      <c r="I67" s="104"/>
    </row>
    <row r="68" spans="1:9" ht="12.75">
      <c r="A68" s="108"/>
      <c r="B68" s="109" t="s">
        <v>109</v>
      </c>
      <c r="C68" s="158"/>
      <c r="D68" s="158"/>
      <c r="E68" s="159"/>
      <c r="F68" s="104"/>
      <c r="G68" s="105"/>
      <c r="H68" s="106"/>
      <c r="I68" s="104"/>
    </row>
    <row r="69" spans="1:9" ht="12.75" hidden="1">
      <c r="A69" s="108"/>
      <c r="B69" s="109" t="s">
        <v>110</v>
      </c>
      <c r="C69" s="158"/>
      <c r="D69" s="158"/>
      <c r="E69" s="159"/>
      <c r="F69" s="104"/>
      <c r="G69" s="105"/>
      <c r="H69" s="106"/>
      <c r="I69" s="104"/>
    </row>
    <row r="70" spans="1:9" ht="24" customHeight="1">
      <c r="A70" s="100" t="s">
        <v>50</v>
      </c>
      <c r="B70" s="120" t="s">
        <v>129</v>
      </c>
      <c r="C70" s="160" t="s">
        <v>114</v>
      </c>
      <c r="D70" s="161">
        <f>D43-D51</f>
        <v>6.479</v>
      </c>
      <c r="E70" s="162">
        <f>C70-D70</f>
        <v>1.1710000000000003</v>
      </c>
      <c r="F70" s="163">
        <v>7.65</v>
      </c>
      <c r="G70" s="164">
        <v>4.07</v>
      </c>
      <c r="H70" s="165">
        <v>7.65</v>
      </c>
      <c r="I70" s="163">
        <v>24.5</v>
      </c>
    </row>
    <row r="71" spans="1:9" ht="12.75" hidden="1">
      <c r="A71" s="166"/>
      <c r="B71" s="109" t="s">
        <v>130</v>
      </c>
      <c r="C71" s="42"/>
      <c r="D71" s="42"/>
      <c r="E71" s="106"/>
      <c r="F71" s="104"/>
      <c r="G71" s="105"/>
      <c r="H71" s="106"/>
      <c r="I71" s="104"/>
    </row>
    <row r="72" spans="1:9" ht="11.25" customHeight="1">
      <c r="A72" s="166"/>
      <c r="B72" s="109" t="s">
        <v>105</v>
      </c>
      <c r="C72" s="42"/>
      <c r="D72" s="42"/>
      <c r="E72" s="106"/>
      <c r="F72" s="104"/>
      <c r="G72" s="105"/>
      <c r="H72" s="106"/>
      <c r="I72" s="104"/>
    </row>
    <row r="73" spans="1:9" ht="12.75">
      <c r="A73" s="166"/>
      <c r="B73" s="109" t="s">
        <v>106</v>
      </c>
      <c r="C73" s="42"/>
      <c r="D73" s="42"/>
      <c r="E73" s="106"/>
      <c r="F73" s="104"/>
      <c r="G73" s="105"/>
      <c r="H73" s="106"/>
      <c r="I73" s="104"/>
    </row>
    <row r="74" spans="1:9" ht="12.75">
      <c r="A74" s="166"/>
      <c r="B74" s="109" t="s">
        <v>107</v>
      </c>
      <c r="C74" s="42"/>
      <c r="D74" s="42"/>
      <c r="E74" s="106"/>
      <c r="F74" s="104"/>
      <c r="G74" s="105"/>
      <c r="H74" s="106"/>
      <c r="I74" s="104"/>
    </row>
    <row r="75" spans="1:9" ht="12.75">
      <c r="A75" s="166"/>
      <c r="B75" s="109" t="s">
        <v>108</v>
      </c>
      <c r="C75" s="42"/>
      <c r="D75" s="42"/>
      <c r="E75" s="106"/>
      <c r="F75" s="104"/>
      <c r="G75" s="105"/>
      <c r="H75" s="106"/>
      <c r="I75" s="104"/>
    </row>
    <row r="76" spans="1:9" ht="13.5" customHeight="1" thickBot="1">
      <c r="A76" s="167"/>
      <c r="B76" s="109" t="s">
        <v>109</v>
      </c>
      <c r="C76" s="168"/>
      <c r="D76" s="168"/>
      <c r="E76" s="169"/>
      <c r="F76" s="170"/>
      <c r="G76" s="171"/>
      <c r="H76" s="169"/>
      <c r="I76" s="170"/>
    </row>
    <row r="77" spans="1:9" ht="12.75" hidden="1">
      <c r="A77" s="172"/>
      <c r="B77" s="173" t="s">
        <v>110</v>
      </c>
      <c r="C77" s="172"/>
      <c r="D77" s="172"/>
      <c r="E77" s="172"/>
      <c r="F77" s="172"/>
      <c r="G77" s="172"/>
      <c r="H77" s="172"/>
      <c r="I77" s="172"/>
    </row>
    <row r="78" spans="1:9" ht="5.25" customHeight="1">
      <c r="A78" s="99"/>
      <c r="B78" s="174"/>
      <c r="C78" s="99"/>
      <c r="D78" s="99"/>
      <c r="E78" s="99"/>
      <c r="F78" s="99"/>
      <c r="G78" s="99"/>
      <c r="H78" s="99"/>
      <c r="I78" s="175"/>
    </row>
    <row r="79" spans="1:9" ht="6" customHeight="1">
      <c r="A79" s="99"/>
      <c r="B79" s="99"/>
      <c r="C79" s="99"/>
      <c r="D79" s="99"/>
      <c r="E79" s="99"/>
      <c r="F79" s="99"/>
      <c r="G79" s="99"/>
      <c r="H79" s="99"/>
      <c r="I79" s="99"/>
    </row>
    <row r="80" spans="1:9" ht="12.75" hidden="1">
      <c r="A80" s="99"/>
      <c r="B80" s="65" t="s">
        <v>88</v>
      </c>
      <c r="C80" s="65"/>
      <c r="D80" s="65"/>
      <c r="E80" s="65" t="s">
        <v>89</v>
      </c>
      <c r="F80" s="65" t="s">
        <v>90</v>
      </c>
      <c r="G80" s="65"/>
      <c r="H80" s="99"/>
      <c r="I80" s="99"/>
    </row>
    <row r="81" spans="1:9" ht="12.75" hidden="1">
      <c r="A81" s="99"/>
      <c r="B81" s="176"/>
      <c r="C81" s="176"/>
      <c r="D81" s="176"/>
      <c r="E81" s="176"/>
      <c r="F81" s="176"/>
      <c r="G81" s="176"/>
      <c r="H81" s="99"/>
      <c r="I81" s="99"/>
    </row>
    <row r="82" spans="1:9" ht="12.75" hidden="1">
      <c r="A82" s="99"/>
      <c r="B82" s="65" t="s">
        <v>91</v>
      </c>
      <c r="C82" s="65"/>
      <c r="D82" s="65"/>
      <c r="E82" s="65" t="s">
        <v>89</v>
      </c>
      <c r="F82" s="65" t="s">
        <v>90</v>
      </c>
      <c r="G82" s="65"/>
      <c r="H82" s="99"/>
      <c r="I82" s="99"/>
    </row>
    <row r="83" spans="1:9" ht="12.75">
      <c r="A83" s="99"/>
      <c r="B83" s="177"/>
      <c r="C83" s="99"/>
      <c r="D83" s="99"/>
      <c r="E83" s="99"/>
      <c r="F83" s="99"/>
      <c r="G83" s="99"/>
      <c r="H83" s="99"/>
      <c r="I83" s="99"/>
    </row>
    <row r="84" spans="1:9" ht="12.75">
      <c r="A84" s="99"/>
      <c r="B84" s="99"/>
      <c r="C84" s="99"/>
      <c r="D84" s="99"/>
      <c r="E84" s="99"/>
      <c r="F84" s="99"/>
      <c r="G84" s="99"/>
      <c r="H84" s="99"/>
      <c r="I84" s="99"/>
    </row>
    <row r="85" spans="1:9" ht="12.75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2.75">
      <c r="A86" s="99"/>
      <c r="B86" s="99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2.75">
      <c r="A88" s="99"/>
      <c r="B88" s="99"/>
      <c r="C88" s="99"/>
      <c r="D88" s="99"/>
      <c r="E88" s="99"/>
      <c r="F88" s="99"/>
      <c r="G88" s="99"/>
      <c r="H88" s="99"/>
      <c r="I88" s="99"/>
    </row>
  </sheetData>
  <mergeCells count="27">
    <mergeCell ref="B81:G81"/>
    <mergeCell ref="I25:I2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E25:E26"/>
    <mergeCell ref="F25:F26"/>
    <mergeCell ref="G25:G26"/>
    <mergeCell ref="H25:H26"/>
    <mergeCell ref="A25:A26"/>
    <mergeCell ref="B25:B26"/>
    <mergeCell ref="C25:C26"/>
    <mergeCell ref="D25:D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2010-12-09T05:46:33Z</dcterms:created>
  <dcterms:modified xsi:type="dcterms:W3CDTF">2010-12-09T05:47:36Z</dcterms:modified>
  <cp:category/>
  <cp:version/>
  <cp:contentType/>
  <cp:contentStatus/>
</cp:coreProperties>
</file>