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<sst xmlns="http://schemas.openxmlformats.org/spreadsheetml/2006/main" count="193" uniqueCount="133">
  <si>
    <t>Таблица N Т1</t>
  </si>
  <si>
    <t>Калькуляция расходов, связанных с производством, передачей  и сбытом тепловой энергии, ООО "Теплоснаб", на 2010 год (Козловский р)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</si>
  <si>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</si>
  <si>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</si>
  <si>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</si>
  <si>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</si>
  <si>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</si>
  <si>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Госслужбы</t>
  </si>
  <si>
    <t xml:space="preserve"> 200_ год</t>
  </si>
  <si>
    <t>Базовый период- 2009 год</t>
  </si>
  <si>
    <t>Уд.
вес</t>
  </si>
  <si>
    <t xml:space="preserve">Прирост 
к 
тарифу 2009 г. 
</t>
  </si>
  <si>
    <t>Период
регулиро-вания - 2010год</t>
  </si>
  <si>
    <t>2009г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</si>
  <si>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</si>
  <si>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</si>
  <si>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</si>
  <si>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</si>
  <si>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- 2010год</t>
  </si>
  <si>
    <t xml:space="preserve">Прирост 
к 
тарифу 2009 г. (без НДС)
</t>
  </si>
  <si>
    <t>Темп 
роста к
 оценке
 2009 г.</t>
  </si>
  <si>
    <t xml:space="preserve">Прирост 
к 
тарифу 2009 г. (с учетом НДС)
</t>
  </si>
  <si>
    <t>Откло-
нение</t>
  </si>
  <si>
    <t>Предус-мотре-но в тарифе</t>
  </si>
  <si>
    <t>Факт</t>
  </si>
  <si>
    <t>Предус-мотре-но в тарифе (упрощенная система)</t>
  </si>
  <si>
    <t>Факт июнь-сентябрь 2009 г</t>
  </si>
  <si>
    <t>Оценка  за июнь-декабрь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</si>
  <si>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</si>
  <si>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</si>
  <si>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</si>
  <si>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</si>
  <si>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</si>
  <si>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</si>
  <si>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</si>
  <si>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Материалы на технологические цели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</si>
  <si>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</si>
  <si>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</si>
  <si>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</si>
  <si>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</si>
  <si>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</si>
  <si>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</si>
  <si>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</si>
  <si>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</si>
  <si>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</si>
  <si>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аренда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</si>
  <si>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</si>
  <si>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</si>
  <si>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</si>
  <si>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</si>
  <si>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</si>
  <si>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</si>
  <si>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</si>
  <si>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</si>
  <si>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</si>
  <si>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</si>
  <si>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</si>
  <si>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</si>
  <si>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</si>
  <si>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</si>
  <si>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</si>
  <si>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</si>
  <si>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</si>
  <si>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</si>
  <si>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</si>
  <si>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</si>
  <si>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</si>
  <si>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</si>
  <si>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</si>
  <si>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</si>
  <si>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</si>
  <si>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</si>
  <si>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</si>
  <si>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</si>
  <si>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</si>
  <si>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</si>
  <si>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</si>
  <si>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</si>
  <si>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</si>
  <si>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</si>
  <si>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</si>
  <si>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</si>
  <si>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</si>
  <si>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</si>
  <si>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</si>
  <si>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</si>
  <si>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</si>
  <si>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</si>
  <si>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</si>
  <si>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</si>
  <si>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( без НДС) руб./Гкал.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</si>
  <si>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</si>
  <si>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</si>
  <si>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</si>
  <si>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</si>
  <si>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</si>
  <si>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</si>
  <si>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</si>
  <si>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</si>
  <si>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- 2009год</t>
  </si>
  <si>
    <t>Период регулирования - 2010 год ( по предложению п/п)</t>
  </si>
  <si>
    <t>Период регулирования - 2010 год ( по предложению ГС)</t>
  </si>
  <si>
    <t xml:space="preserve">Предус-мотрено  в тарифе </t>
  </si>
  <si>
    <t xml:space="preserve">Факт </t>
  </si>
  <si>
    <t>Откло-нение     (гр.3-гр.4)</t>
  </si>
  <si>
    <t>Факт июнь-июль</t>
  </si>
  <si>
    <t>Оценка  за год (июнь-декабрь)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</si>
  <si>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</si>
  <si>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</si>
  <si>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</si>
  <si>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</si>
  <si>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</si>
  <si>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</si>
  <si>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</si>
  <si>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</si>
  <si>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</si>
  <si>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</si>
  <si>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</si>
  <si>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</si>
  <si>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</si>
  <si>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</si>
  <si>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</si>
  <si>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</si>
  <si>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</si>
  <si>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</si>
  <si>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</si>
  <si>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</si>
  <si>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</si>
  <si>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</si>
  <si>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</si>
  <si>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Полезный   отпуск  теплоэнергии  (стр.6-стр.7)</t>
  </si>
  <si>
    <t>Всего</t>
  </si>
  <si>
    <t xml:space="preserve"> 2008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</si>
</sst>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</numFmts>
  <fonts count="29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11"/>
      <name val="Arial"/>
      <family val="2"/>
    </font>
    <font>
      <sz val="11"/>
      <color indexed="17"/>
      <name val="Arial Cyr"/>
      <family val="2"/>
    </font>
    <font>
      <sz val="11"/>
      <name val="Arial Cyr"/>
      <family val="2"/>
    </font>
    <font>
      <b/>
      <sz val="11"/>
      <color indexed="12"/>
      <name val="Arial Cyr"/>
      <family val="0"/>
    </font>
    <font>
      <sz val="10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.5"/>
      <name val="Arial Cyr"/>
      <family val="0"/>
    </font>
    <font>
      <b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15" applyFont="1" applyBorder="1" applyAlignment="1" applyProtection="1">
      <alignment horizontal="right"/>
      <protection/>
    </xf>
    <xf numFmtId="0" fontId="5" fillId="0" borderId="0" xfId="15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5" fillId="0" borderId="1" xfId="15" applyFont="1" applyBorder="1" applyAlignment="1" applyProtection="1">
      <alignment horizontal="right"/>
      <protection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9" fontId="14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vertical="top" wrapText="1"/>
    </xf>
    <xf numFmtId="0" fontId="16" fillId="0" borderId="2" xfId="0" applyFont="1" applyBorder="1" applyAlignment="1">
      <alignment/>
    </xf>
    <xf numFmtId="0" fontId="0" fillId="0" borderId="2" xfId="0" applyBorder="1" applyAlignment="1">
      <alignment/>
    </xf>
    <xf numFmtId="0" fontId="20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2" xfId="0" applyNumberFormat="1" applyBorder="1" applyAlignment="1">
      <alignment/>
    </xf>
    <xf numFmtId="9" fontId="0" fillId="0" borderId="2" xfId="18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9" fontId="0" fillId="2" borderId="2" xfId="18" applyFont="1" applyFill="1" applyBorder="1" applyAlignment="1">
      <alignment/>
    </xf>
    <xf numFmtId="10" fontId="0" fillId="0" borderId="2" xfId="0" applyNumberFormat="1" applyBorder="1" applyAlignment="1">
      <alignment/>
    </xf>
    <xf numFmtId="2" fontId="16" fillId="0" borderId="2" xfId="0" applyNumberFormat="1" applyFont="1" applyBorder="1" applyAlignment="1">
      <alignment/>
    </xf>
    <xf numFmtId="49" fontId="19" fillId="0" borderId="2" xfId="0" applyNumberFormat="1" applyFont="1" applyBorder="1" applyAlignment="1">
      <alignment vertical="top" wrapText="1"/>
    </xf>
    <xf numFmtId="2" fontId="20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9" fontId="21" fillId="0" borderId="2" xfId="18" applyFont="1" applyFill="1" applyBorder="1" applyAlignment="1">
      <alignment/>
    </xf>
    <xf numFmtId="10" fontId="21" fillId="0" borderId="2" xfId="0" applyNumberFormat="1" applyFont="1" applyBorder="1" applyAlignment="1">
      <alignment/>
    </xf>
    <xf numFmtId="164" fontId="20" fillId="0" borderId="2" xfId="0" applyNumberFormat="1" applyFont="1" applyBorder="1" applyAlignment="1">
      <alignment/>
    </xf>
    <xf numFmtId="49" fontId="18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vertical="top" wrapText="1"/>
    </xf>
    <xf numFmtId="16" fontId="18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/>
    </xf>
    <xf numFmtId="2" fontId="21" fillId="0" borderId="2" xfId="0" applyNumberFormat="1" applyFont="1" applyBorder="1" applyAlignment="1">
      <alignment/>
    </xf>
    <xf numFmtId="9" fontId="21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2" borderId="2" xfId="0" applyFont="1" applyFill="1" applyBorder="1" applyAlignment="1">
      <alignment/>
    </xf>
    <xf numFmtId="49" fontId="22" fillId="0" borderId="2" xfId="0" applyNumberFormat="1" applyFont="1" applyBorder="1" applyAlignment="1">
      <alignment vertical="top" wrapText="1"/>
    </xf>
    <xf numFmtId="2" fontId="23" fillId="0" borderId="2" xfId="0" applyNumberFormat="1" applyFont="1" applyBorder="1" applyAlignment="1">
      <alignment/>
    </xf>
    <xf numFmtId="2" fontId="24" fillId="2" borderId="2" xfId="0" applyNumberFormat="1" applyFont="1" applyFill="1" applyBorder="1" applyAlignment="1">
      <alignment/>
    </xf>
    <xf numFmtId="165" fontId="23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165" fontId="20" fillId="0" borderId="2" xfId="0" applyNumberFormat="1" applyFont="1" applyBorder="1" applyAlignment="1">
      <alignment/>
    </xf>
    <xf numFmtId="2" fontId="25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6" fontId="16" fillId="0" borderId="2" xfId="18" applyNumberFormat="1" applyFont="1" applyBorder="1" applyAlignment="1">
      <alignment/>
    </xf>
    <xf numFmtId="167" fontId="0" fillId="0" borderId="2" xfId="0" applyNumberFormat="1" applyBorder="1" applyAlignment="1">
      <alignment/>
    </xf>
    <xf numFmtId="10" fontId="0" fillId="0" borderId="2" xfId="18" applyNumberFormat="1" applyFont="1" applyBorder="1" applyAlignment="1">
      <alignment/>
    </xf>
    <xf numFmtId="9" fontId="0" fillId="2" borderId="2" xfId="18" applyFont="1" applyFill="1" applyBorder="1" applyAlignment="1">
      <alignment/>
    </xf>
    <xf numFmtId="166" fontId="0" fillId="0" borderId="2" xfId="18" applyNumberFormat="1" applyFont="1" applyBorder="1" applyAlignment="1">
      <alignment/>
    </xf>
    <xf numFmtId="2" fontId="20" fillId="2" borderId="2" xfId="0" applyNumberFormat="1" applyFont="1" applyFill="1" applyBorder="1" applyAlignment="1">
      <alignment/>
    </xf>
    <xf numFmtId="9" fontId="20" fillId="0" borderId="2" xfId="18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10" fontId="20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11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9" xfId="0" applyBorder="1" applyAlignment="1">
      <alignment horizontal="center" vertical="center" wrapText="1"/>
    </xf>
    <xf numFmtId="0" fontId="1" fillId="0" borderId="10" xfId="0" applyBorder="1" applyAlignment="1">
      <alignment horizontal="center" vertical="center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/>
    </xf>
    <xf numFmtId="0" fontId="1" fillId="0" borderId="17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21" xfId="0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" fillId="0" borderId="0" xfId="0" applyBorder="1" applyAlignment="1">
      <alignment/>
    </xf>
    <xf numFmtId="0" fontId="20" fillId="0" borderId="27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2" fontId="5" fillId="0" borderId="29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0" fontId="1" fillId="0" borderId="31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2" xfId="0" applyFont="1" applyBorder="1" applyAlignment="1">
      <alignment/>
    </xf>
    <xf numFmtId="0" fontId="5" fillId="0" borderId="5" xfId="0" applyFont="1" applyBorder="1" applyAlignment="1">
      <alignment/>
    </xf>
    <xf numFmtId="2" fontId="5" fillId="0" borderId="32" xfId="0" applyNumberFormat="1" applyFont="1" applyBorder="1" applyAlignment="1">
      <alignment/>
    </xf>
    <xf numFmtId="0" fontId="20" fillId="0" borderId="3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left" vertical="center" wrapText="1"/>
    </xf>
    <xf numFmtId="165" fontId="5" fillId="0" borderId="3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20" fillId="0" borderId="31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9" fontId="5" fillId="0" borderId="32" xfId="18" applyFont="1" applyBorder="1" applyAlignment="1">
      <alignment/>
    </xf>
    <xf numFmtId="10" fontId="5" fillId="0" borderId="32" xfId="18" applyNumberFormat="1" applyFont="1" applyBorder="1" applyAlignment="1">
      <alignment/>
    </xf>
    <xf numFmtId="49" fontId="28" fillId="0" borderId="2" xfId="0" applyNumberFormat="1" applyFont="1" applyBorder="1" applyAlignment="1">
      <alignment horizontal="left" vertical="center" wrapText="1"/>
    </xf>
    <xf numFmtId="0" fontId="1" fillId="0" borderId="33" xfId="0" applyBorder="1" applyAlignment="1">
      <alignment horizontal="center" vertical="top" wrapText="1"/>
    </xf>
    <xf numFmtId="0" fontId="1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1" fillId="0" borderId="27" xfId="0" applyBorder="1" applyAlignment="1">
      <alignment horizontal="center" vertical="top" wrapText="1"/>
    </xf>
    <xf numFmtId="0" fontId="11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9" fontId="28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0" fontId="11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top" wrapText="1"/>
    </xf>
    <xf numFmtId="49" fontId="28" fillId="0" borderId="7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vertical="top" wrapText="1"/>
    </xf>
    <xf numFmtId="49" fontId="5" fillId="0" borderId="34" xfId="0" applyNumberFormat="1" applyFont="1" applyBorder="1" applyAlignment="1">
      <alignment vertical="top" wrapText="1"/>
    </xf>
    <xf numFmtId="9" fontId="5" fillId="0" borderId="35" xfId="18" applyFont="1" applyBorder="1" applyAlignment="1">
      <alignment/>
    </xf>
    <xf numFmtId="10" fontId="5" fillId="0" borderId="35" xfId="18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0" fontId="1" fillId="0" borderId="27" xfId="0" applyBorder="1" applyAlignment="1">
      <alignment horizontal="center" vertical="top" wrapText="1"/>
    </xf>
    <xf numFmtId="0" fontId="11" fillId="0" borderId="8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vertical="top" wrapText="1"/>
    </xf>
    <xf numFmtId="49" fontId="5" fillId="0" borderId="28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1" fillId="0" borderId="31" xfId="0" applyBorder="1" applyAlignment="1">
      <alignment/>
    </xf>
    <xf numFmtId="0" fontId="1" fillId="0" borderId="3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" fillId="0" borderId="40" xfId="0" applyBorder="1" applyAlignment="1">
      <alignment/>
    </xf>
    <xf numFmtId="0" fontId="1" fillId="0" borderId="40" xfId="0" applyBorder="1" applyAlignment="1">
      <alignment wrapText="1"/>
    </xf>
    <xf numFmtId="0" fontId="1" fillId="0" borderId="0" xfId="0" applyBorder="1" applyAlignment="1">
      <alignment wrapText="1"/>
    </xf>
    <xf numFmtId="0" fontId="2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50;&#1086;&#1079;&#1083;&#1086;&#1074;&#1089;&#1082;&#1080;&#1081;%202010\&#1054;&#1054;&#1054;%20&#1090;&#1045;&#1087;&#1083;&#1086;&#1089;&#1085;&#1072;&#1073;\&#1056;&#1072;&#1089;&#1095;&#1077;&#1090;%20&#1043;&#1057;%20%201%20201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Кальк. предпр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4">
        <row r="70">
          <cell r="J70">
            <v>38.992</v>
          </cell>
        </row>
      </sheetData>
      <sheetData sheetId="6">
        <row r="42">
          <cell r="C42">
            <v>17.61298</v>
          </cell>
        </row>
        <row r="64">
          <cell r="C64">
            <v>44.076</v>
          </cell>
        </row>
        <row r="82">
          <cell r="M82">
            <v>17538.98</v>
          </cell>
        </row>
      </sheetData>
      <sheetData sheetId="10">
        <row r="21">
          <cell r="M21">
            <v>195.94</v>
          </cell>
        </row>
        <row r="44">
          <cell r="M44">
            <v>20.04</v>
          </cell>
        </row>
      </sheetData>
      <sheetData sheetId="11">
        <row r="40">
          <cell r="J40">
            <v>4221.15</v>
          </cell>
        </row>
      </sheetData>
      <sheetData sheetId="14">
        <row r="8">
          <cell r="O8">
            <v>260.5</v>
          </cell>
          <cell r="R8">
            <v>253.5</v>
          </cell>
        </row>
      </sheetData>
      <sheetData sheetId="17">
        <row r="9">
          <cell r="I9">
            <v>2091.2</v>
          </cell>
        </row>
        <row r="21">
          <cell r="I21">
            <v>5790</v>
          </cell>
        </row>
      </sheetData>
      <sheetData sheetId="18">
        <row r="11">
          <cell r="E11">
            <v>305.1</v>
          </cell>
        </row>
      </sheetData>
      <sheetData sheetId="20">
        <row r="10">
          <cell r="G10">
            <v>22.3</v>
          </cell>
        </row>
      </sheetData>
      <sheetData sheetId="21">
        <row r="14">
          <cell r="G14">
            <v>3773.54</v>
          </cell>
          <cell r="K14">
            <v>3763.44</v>
          </cell>
        </row>
      </sheetData>
      <sheetData sheetId="26">
        <row r="12">
          <cell r="E12">
            <v>1085.9</v>
          </cell>
          <cell r="I12">
            <v>1159.2</v>
          </cell>
        </row>
      </sheetData>
      <sheetData sheetId="27">
        <row r="9">
          <cell r="E9">
            <v>1667.4</v>
          </cell>
          <cell r="H9">
            <v>2197.8</v>
          </cell>
          <cell r="I9">
            <v>1877</v>
          </cell>
        </row>
        <row r="27">
          <cell r="H27">
            <v>408</v>
          </cell>
          <cell r="I27">
            <v>171.4</v>
          </cell>
        </row>
        <row r="36">
          <cell r="E36">
            <v>33.6</v>
          </cell>
          <cell r="H36">
            <v>144.4</v>
          </cell>
          <cell r="I36">
            <v>144.4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workbookViewId="0" topLeftCell="A1">
      <selection activeCell="B5" sqref="B5:B7"/>
    </sheetView>
  </sheetViews>
  <sheetFormatPr defaultColWidth="9.33203125" defaultRowHeight="12.75"/>
  <cols>
    <col min="1" max="1" width="5.33203125" style="0" customWidth="1"/>
    <col min="2" max="2" width="58.16015625" style="0" customWidth="1"/>
    <col min="3" max="4" width="16.33203125" style="0" hidden="1" customWidth="1"/>
    <col min="5" max="5" width="12.83203125" style="0" customWidth="1"/>
    <col min="6" max="6" width="14.16015625" style="0" hidden="1" customWidth="1"/>
    <col min="7" max="7" width="12.5" style="0" customWidth="1"/>
    <col min="8" max="8" width="12.33203125" style="0" customWidth="1"/>
    <col min="10" max="10" width="13.5" style="0" customWidth="1"/>
    <col min="11" max="11" width="14" style="0" customWidth="1"/>
    <col min="12" max="12" width="8.5" style="0" customWidth="1"/>
    <col min="13" max="13" width="12.5" style="0" customWidth="1"/>
    <col min="14" max="14" width="0.328125" style="0" hidden="1" customWidth="1"/>
    <col min="15" max="15" width="10.16015625" style="0" hidden="1" customWidth="1"/>
    <col min="16" max="16" width="0.1640625" style="0" hidden="1" customWidth="1"/>
    <col min="17" max="17" width="9.5" style="0" hidden="1" customWidth="1"/>
    <col min="18" max="18" width="10.66015625" style="0" hidden="1" customWidth="1"/>
    <col min="19" max="19" width="13.33203125" style="0" customWidth="1"/>
    <col min="20" max="20" width="9.66015625" style="0" customWidth="1"/>
    <col min="21" max="21" width="13.5" style="0" customWidth="1"/>
    <col min="22" max="22" width="8.33203125" style="0" hidden="1" customWidth="1"/>
    <col min="23" max="23" width="11.33203125" style="0" hidden="1" customWidth="1"/>
    <col min="24" max="24" width="13.33203125" style="0" customWidth="1"/>
    <col min="25" max="25" width="11.33203125" style="0" customWidth="1"/>
  </cols>
  <sheetData>
    <row r="1" spans="3:24" ht="16.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19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L3" s="6"/>
      <c r="M3" s="6"/>
      <c r="N3" s="6"/>
      <c r="O3" s="6"/>
      <c r="P3" s="6"/>
      <c r="Q3" s="6"/>
      <c r="R3" s="6"/>
      <c r="S3" s="6"/>
      <c r="T3" s="6"/>
      <c r="U3" s="6"/>
      <c r="V3" s="7" t="s">
        <v>2</v>
      </c>
      <c r="W3" s="7"/>
      <c r="X3" s="7"/>
      <c r="Y3" s="6"/>
    </row>
    <row r="4" spans="1:13" ht="6.75" customHeight="1">
      <c r="A4" s="4"/>
      <c r="B4" s="8"/>
      <c r="C4" s="8"/>
      <c r="D4" s="8"/>
      <c r="E4" s="8"/>
      <c r="F4" s="8"/>
      <c r="G4" s="8"/>
      <c r="H4" s="8"/>
      <c r="I4" s="8"/>
      <c r="J4" s="8"/>
      <c r="K4" s="9"/>
      <c r="L4" s="9"/>
      <c r="M4" s="9"/>
    </row>
    <row r="5" spans="1:25" ht="12.75" customHeight="1">
      <c r="A5" s="10" t="s">
        <v>3</v>
      </c>
      <c r="B5" s="11" t="s">
        <v>4</v>
      </c>
      <c r="C5" s="12" t="s">
        <v>5</v>
      </c>
      <c r="D5" s="13"/>
      <c r="E5" s="13"/>
      <c r="F5" s="13"/>
      <c r="G5" s="13"/>
      <c r="H5" s="13"/>
      <c r="I5" s="13"/>
      <c r="J5" s="13"/>
      <c r="K5" s="14"/>
      <c r="L5" s="15"/>
      <c r="M5" s="15"/>
      <c r="N5" s="16" t="s">
        <v>6</v>
      </c>
      <c r="O5" s="17"/>
      <c r="P5" s="18" t="s">
        <v>7</v>
      </c>
      <c r="Q5" s="19"/>
      <c r="R5" s="19"/>
      <c r="S5" s="19"/>
      <c r="T5" s="19"/>
      <c r="U5" s="19"/>
      <c r="V5" s="19"/>
      <c r="W5" s="19"/>
      <c r="X5" s="20"/>
      <c r="Y5" s="21"/>
    </row>
    <row r="6" spans="1:24" ht="24" customHeight="1">
      <c r="A6" s="10"/>
      <c r="B6" s="11"/>
      <c r="C6" s="22" t="s">
        <v>8</v>
      </c>
      <c r="D6" s="22"/>
      <c r="E6" s="23" t="s">
        <v>9</v>
      </c>
      <c r="F6" s="24"/>
      <c r="G6" s="24"/>
      <c r="H6" s="24"/>
      <c r="I6" s="25" t="s">
        <v>10</v>
      </c>
      <c r="J6" s="26" t="s">
        <v>11</v>
      </c>
      <c r="K6" s="26" t="s">
        <v>12</v>
      </c>
      <c r="L6" s="26" t="s">
        <v>10</v>
      </c>
      <c r="M6" s="26" t="s">
        <v>11</v>
      </c>
      <c r="N6" s="27" t="s">
        <v>13</v>
      </c>
      <c r="O6" s="28" t="s">
        <v>14</v>
      </c>
      <c r="P6" s="29" t="s">
        <v>15</v>
      </c>
      <c r="Q6" s="30" t="s">
        <v>16</v>
      </c>
      <c r="R6" s="26" t="s">
        <v>17</v>
      </c>
      <c r="S6" s="31" t="s">
        <v>18</v>
      </c>
      <c r="T6" s="30" t="s">
        <v>16</v>
      </c>
      <c r="U6" s="26" t="s">
        <v>19</v>
      </c>
      <c r="V6" s="32" t="s">
        <v>20</v>
      </c>
      <c r="W6" s="26" t="s">
        <v>21</v>
      </c>
      <c r="X6" s="33" t="s">
        <v>22</v>
      </c>
    </row>
    <row r="7" spans="1:24" ht="87" customHeight="1">
      <c r="A7" s="10"/>
      <c r="B7" s="11"/>
      <c r="C7" s="34" t="s">
        <v>23</v>
      </c>
      <c r="D7" s="34" t="s">
        <v>24</v>
      </c>
      <c r="E7" s="35" t="s">
        <v>23</v>
      </c>
      <c r="F7" s="35" t="s">
        <v>25</v>
      </c>
      <c r="G7" s="35" t="s">
        <v>26</v>
      </c>
      <c r="H7" s="35" t="s">
        <v>27</v>
      </c>
      <c r="I7" s="36"/>
      <c r="J7" s="37"/>
      <c r="K7" s="37"/>
      <c r="L7" s="37"/>
      <c r="M7" s="37"/>
      <c r="N7" s="38"/>
      <c r="O7" s="39"/>
      <c r="P7" s="40"/>
      <c r="Q7" s="41"/>
      <c r="R7" s="37"/>
      <c r="S7" s="42"/>
      <c r="T7" s="41"/>
      <c r="U7" s="37"/>
      <c r="V7" s="43"/>
      <c r="W7" s="37"/>
      <c r="X7" s="44"/>
    </row>
    <row r="8" spans="1:25" ht="11.25" customHeight="1" hidden="1">
      <c r="A8" s="45">
        <v>1</v>
      </c>
      <c r="B8" s="46">
        <v>2</v>
      </c>
      <c r="C8" s="47">
        <v>3</v>
      </c>
      <c r="D8" s="47">
        <v>4</v>
      </c>
      <c r="E8" s="47">
        <v>5</v>
      </c>
      <c r="F8" s="47"/>
      <c r="G8" s="47">
        <v>6</v>
      </c>
      <c r="H8" s="47">
        <v>7</v>
      </c>
      <c r="I8" s="47">
        <v>8</v>
      </c>
      <c r="J8" s="47">
        <v>9</v>
      </c>
      <c r="K8" s="47">
        <v>10</v>
      </c>
      <c r="L8" s="47">
        <v>11</v>
      </c>
      <c r="M8" s="47">
        <v>12</v>
      </c>
      <c r="N8" s="47">
        <v>13</v>
      </c>
      <c r="O8" s="47">
        <v>14</v>
      </c>
      <c r="P8" s="47">
        <v>15</v>
      </c>
      <c r="Q8" s="47">
        <v>16</v>
      </c>
      <c r="R8" s="47">
        <v>17</v>
      </c>
      <c r="S8" s="47">
        <v>18</v>
      </c>
      <c r="T8" s="47">
        <v>19</v>
      </c>
      <c r="U8" s="47">
        <v>20</v>
      </c>
      <c r="V8" s="47">
        <v>21</v>
      </c>
      <c r="W8" s="47"/>
      <c r="X8" s="47">
        <v>22</v>
      </c>
      <c r="Y8" s="48"/>
    </row>
    <row r="9" spans="1:24" ht="12.75">
      <c r="A9" s="49" t="s">
        <v>28</v>
      </c>
      <c r="B9" s="50" t="s">
        <v>29</v>
      </c>
      <c r="C9" s="51"/>
      <c r="D9" s="52"/>
      <c r="E9" s="53">
        <v>13866.42</v>
      </c>
      <c r="F9" s="54">
        <f>E9*1.18</f>
        <v>16362.3756</v>
      </c>
      <c r="G9" s="54">
        <v>1207.6</v>
      </c>
      <c r="H9" s="55">
        <v>7264.9</v>
      </c>
      <c r="I9" s="56">
        <f>H9/H$40</f>
        <v>0.6637430507018962</v>
      </c>
      <c r="J9" s="57">
        <f aca="true" t="shared" si="0" ref="J9:J34">H9/E9-1</f>
        <v>-0.4760796225702092</v>
      </c>
      <c r="K9" s="52">
        <v>18829.38</v>
      </c>
      <c r="L9" s="56">
        <f>K9/K$40</f>
        <v>0.43897365838192204</v>
      </c>
      <c r="M9" s="57">
        <f aca="true" t="shared" si="1" ref="M9:M38">K9/E9-1</f>
        <v>0.35791213593703364</v>
      </c>
      <c r="N9" s="58"/>
      <c r="O9" s="59">
        <f aca="true" t="shared" si="2" ref="O9:O38">N9/E9-1</f>
        <v>-1</v>
      </c>
      <c r="P9" s="52"/>
      <c r="Q9" s="56" t="e">
        <f>P9/P$40</f>
        <v>#DIV/0!</v>
      </c>
      <c r="R9" s="52">
        <f aca="true" t="shared" si="3" ref="R9:R38">P9/E9-1</f>
        <v>-1</v>
      </c>
      <c r="S9" s="54">
        <f>'[1]Т3'!M82</f>
        <v>17538.98</v>
      </c>
      <c r="T9" s="56">
        <f>S9/S$40</f>
        <v>0.5485483447007041</v>
      </c>
      <c r="U9" s="60">
        <f aca="true" t="shared" si="4" ref="U9:U38">S9/E9-1</f>
        <v>0.264852788246714</v>
      </c>
      <c r="V9" s="52" t="e">
        <f>S9/P9-1</f>
        <v>#DIV/0!</v>
      </c>
      <c r="W9" s="60">
        <f aca="true" t="shared" si="5" ref="W9:W43">S9/F9-1</f>
        <v>0.07190914258196113</v>
      </c>
      <c r="X9" s="52">
        <f>S9-K9</f>
        <v>-1290.4000000000015</v>
      </c>
    </row>
    <row r="10" spans="1:24" ht="12.75">
      <c r="A10" s="49" t="s">
        <v>30</v>
      </c>
      <c r="B10" s="50" t="s">
        <v>31</v>
      </c>
      <c r="C10" s="51"/>
      <c r="D10" s="52"/>
      <c r="E10" s="53">
        <v>198.18</v>
      </c>
      <c r="F10" s="54">
        <f>E10*1.18</f>
        <v>233.8524</v>
      </c>
      <c r="G10" s="54">
        <v>16.66</v>
      </c>
      <c r="H10" s="55">
        <v>81.5</v>
      </c>
      <c r="I10" s="56">
        <f aca="true" t="shared" si="6" ref="I10:I34">H10/H$40</f>
        <v>0.007446084410274683</v>
      </c>
      <c r="J10" s="57">
        <f t="shared" si="0"/>
        <v>-0.5887576950247251</v>
      </c>
      <c r="K10" s="52">
        <v>233.42</v>
      </c>
      <c r="L10" s="56">
        <f>K10/K$40</f>
        <v>0.005441774043516474</v>
      </c>
      <c r="M10" s="57">
        <f t="shared" si="1"/>
        <v>0.17781814512059735</v>
      </c>
      <c r="N10" s="58"/>
      <c r="O10" s="59">
        <f t="shared" si="2"/>
        <v>-1</v>
      </c>
      <c r="P10" s="52"/>
      <c r="Q10" s="56" t="e">
        <f>P10/P$40</f>
        <v>#DIV/0!</v>
      </c>
      <c r="R10" s="52">
        <f t="shared" si="3"/>
        <v>-1</v>
      </c>
      <c r="S10" s="54">
        <f>'[1]вода'!M21+'[1]вода'!M44</f>
        <v>215.98</v>
      </c>
      <c r="T10" s="56">
        <f>S10/S$40</f>
        <v>0.006754980705175448</v>
      </c>
      <c r="U10" s="60">
        <f t="shared" si="4"/>
        <v>0.08981733777374101</v>
      </c>
      <c r="V10" s="52" t="e">
        <f aca="true" t="shared" si="7" ref="V10:V40">S10/P10-1</f>
        <v>#DIV/0!</v>
      </c>
      <c r="W10" s="60">
        <f t="shared" si="5"/>
        <v>-0.07642598493750763</v>
      </c>
      <c r="X10" s="52">
        <f aca="true" t="shared" si="8" ref="X10:X41">S10-K10</f>
        <v>-17.439999999999998</v>
      </c>
    </row>
    <row r="11" spans="1:24" ht="14.25" customHeight="1">
      <c r="A11" s="49" t="s">
        <v>32</v>
      </c>
      <c r="B11" s="50" t="s">
        <v>33</v>
      </c>
      <c r="C11" s="61"/>
      <c r="D11" s="52"/>
      <c r="E11" s="53">
        <v>3444.89</v>
      </c>
      <c r="F11" s="54">
        <f>E11*1.18</f>
        <v>4064.9701999999997</v>
      </c>
      <c r="G11" s="52">
        <v>316.83</v>
      </c>
      <c r="H11" s="55">
        <v>3727.5</v>
      </c>
      <c r="I11" s="56">
        <f t="shared" si="6"/>
        <v>0.3405555783963053</v>
      </c>
      <c r="J11" s="57">
        <f t="shared" si="0"/>
        <v>0.0820374525746832</v>
      </c>
      <c r="K11" s="54">
        <v>4659.26</v>
      </c>
      <c r="L11" s="56">
        <f aca="true" t="shared" si="9" ref="L11:L35">K11/K$40</f>
        <v>0.10862239795216592</v>
      </c>
      <c r="M11" s="57">
        <f t="shared" si="1"/>
        <v>0.35251343293980364</v>
      </c>
      <c r="N11" s="58"/>
      <c r="O11" s="59">
        <f t="shared" si="2"/>
        <v>-1</v>
      </c>
      <c r="P11" s="52"/>
      <c r="Q11" s="56" t="e">
        <f>P11/P$40</f>
        <v>#DIV/0!</v>
      </c>
      <c r="R11" s="52">
        <f t="shared" si="3"/>
        <v>-1</v>
      </c>
      <c r="S11" s="54">
        <f>'[1]Т6'!J40</f>
        <v>4221.15</v>
      </c>
      <c r="T11" s="56">
        <f>S11/S$40</f>
        <v>0.13202049635915983</v>
      </c>
      <c r="U11" s="60">
        <f t="shared" si="4"/>
        <v>0.2253366580645535</v>
      </c>
      <c r="V11" s="52" t="e">
        <f t="shared" si="7"/>
        <v>#DIV/0!</v>
      </c>
      <c r="W11" s="60">
        <f t="shared" si="5"/>
        <v>0.0384208966648758</v>
      </c>
      <c r="X11" s="52">
        <f t="shared" si="8"/>
        <v>-438.1100000000006</v>
      </c>
    </row>
    <row r="12" spans="1:24" ht="12.75">
      <c r="A12" s="49" t="s">
        <v>34</v>
      </c>
      <c r="B12" s="62" t="s">
        <v>35</v>
      </c>
      <c r="C12" s="51"/>
      <c r="D12" s="52"/>
      <c r="E12" s="63">
        <v>214.8</v>
      </c>
      <c r="F12" s="54">
        <f>E12*1.18</f>
        <v>253.464</v>
      </c>
      <c r="G12" s="52"/>
      <c r="H12" s="55"/>
      <c r="I12" s="56">
        <f t="shared" si="6"/>
        <v>0</v>
      </c>
      <c r="J12" s="57">
        <f t="shared" si="0"/>
        <v>-1</v>
      </c>
      <c r="K12" s="54">
        <f>'[1]Т7'!O8</f>
        <v>260.5</v>
      </c>
      <c r="L12" s="56">
        <f t="shared" si="9"/>
        <v>0.006073096299957337</v>
      </c>
      <c r="M12" s="57">
        <f t="shared" si="1"/>
        <v>0.21275605214152704</v>
      </c>
      <c r="N12" s="58"/>
      <c r="O12" s="59">
        <f t="shared" si="2"/>
        <v>-1</v>
      </c>
      <c r="P12" s="52"/>
      <c r="Q12" s="56" t="e">
        <f aca="true" t="shared" si="10" ref="Q12:Q35">P12/P$40</f>
        <v>#DIV/0!</v>
      </c>
      <c r="R12" s="52">
        <f t="shared" si="3"/>
        <v>-1</v>
      </c>
      <c r="S12" s="54">
        <f>'[1]Т7'!R8</f>
        <v>253.5</v>
      </c>
      <c r="T12" s="56">
        <f aca="true" t="shared" si="11" ref="T12:T38">S12/S$40</f>
        <v>0.00792845452709499</v>
      </c>
      <c r="U12" s="60">
        <f t="shared" si="4"/>
        <v>0.18016759776536317</v>
      </c>
      <c r="V12" s="52" t="e">
        <f t="shared" si="7"/>
        <v>#DIV/0!</v>
      </c>
      <c r="W12" s="60">
        <f t="shared" si="5"/>
        <v>0.00014203200454510068</v>
      </c>
      <c r="X12" s="52">
        <f t="shared" si="8"/>
        <v>-7</v>
      </c>
    </row>
    <row r="13" spans="1:24" ht="13.5" customHeight="1">
      <c r="A13" s="49" t="s">
        <v>36</v>
      </c>
      <c r="B13" s="50" t="s">
        <v>37</v>
      </c>
      <c r="C13" s="64"/>
      <c r="D13" s="52"/>
      <c r="E13" s="63">
        <v>2091.2</v>
      </c>
      <c r="F13" s="54">
        <f>E13</f>
        <v>2091.2</v>
      </c>
      <c r="G13" s="52">
        <v>290.3</v>
      </c>
      <c r="H13" s="55">
        <v>1529.3</v>
      </c>
      <c r="I13" s="56">
        <f t="shared" si="6"/>
        <v>0.13972143421635672</v>
      </c>
      <c r="J13" s="57">
        <f t="shared" si="0"/>
        <v>-0.2686973986228003</v>
      </c>
      <c r="K13" s="54">
        <v>2828.6</v>
      </c>
      <c r="L13" s="56">
        <f t="shared" si="9"/>
        <v>0.06594380112882657</v>
      </c>
      <c r="M13" s="57">
        <f t="shared" si="1"/>
        <v>0.35262050497322117</v>
      </c>
      <c r="N13" s="58"/>
      <c r="O13" s="59">
        <f t="shared" si="2"/>
        <v>-1</v>
      </c>
      <c r="P13" s="52"/>
      <c r="Q13" s="56" t="e">
        <f t="shared" si="10"/>
        <v>#DIV/0!</v>
      </c>
      <c r="R13" s="52">
        <f t="shared" si="3"/>
        <v>-1</v>
      </c>
      <c r="S13" s="54">
        <f>'[1]Т.8.2.'!I9</f>
        <v>2091.2</v>
      </c>
      <c r="T13" s="56">
        <f t="shared" si="11"/>
        <v>0.06540427655645382</v>
      </c>
      <c r="U13" s="60">
        <f t="shared" si="4"/>
        <v>0</v>
      </c>
      <c r="V13" s="52" t="e">
        <f t="shared" si="7"/>
        <v>#DIV/0!</v>
      </c>
      <c r="W13" s="60">
        <f t="shared" si="5"/>
        <v>0</v>
      </c>
      <c r="X13" s="52">
        <f t="shared" si="8"/>
        <v>-737.4000000000001</v>
      </c>
    </row>
    <row r="14" spans="1:24" ht="25.5" customHeight="1">
      <c r="A14" s="49" t="s">
        <v>38</v>
      </c>
      <c r="B14" s="50" t="s">
        <v>39</v>
      </c>
      <c r="C14" s="51"/>
      <c r="D14" s="52"/>
      <c r="E14" s="53"/>
      <c r="F14" s="52"/>
      <c r="G14" s="52"/>
      <c r="H14" s="55"/>
      <c r="I14" s="56">
        <f>H14/H$40</f>
        <v>0</v>
      </c>
      <c r="J14" s="65" t="e">
        <f t="shared" si="0"/>
        <v>#DIV/0!</v>
      </c>
      <c r="K14" s="52"/>
      <c r="L14" s="56">
        <f t="shared" si="9"/>
        <v>0</v>
      </c>
      <c r="M14" s="65" t="e">
        <f t="shared" si="1"/>
        <v>#DIV/0!</v>
      </c>
      <c r="N14" s="58"/>
      <c r="O14" s="59" t="e">
        <f t="shared" si="2"/>
        <v>#DIV/0!</v>
      </c>
      <c r="P14" s="52"/>
      <c r="Q14" s="56" t="e">
        <f>P14/P$40</f>
        <v>#DIV/0!</v>
      </c>
      <c r="R14" s="52" t="e">
        <f t="shared" si="3"/>
        <v>#DIV/0!</v>
      </c>
      <c r="S14" s="52"/>
      <c r="T14" s="56">
        <f>S14/S$40</f>
        <v>0</v>
      </c>
      <c r="U14" s="66" t="e">
        <f t="shared" si="4"/>
        <v>#DIV/0!</v>
      </c>
      <c r="V14" s="52" t="e">
        <f t="shared" si="7"/>
        <v>#DIV/0!</v>
      </c>
      <c r="W14" s="60" t="e">
        <f t="shared" si="5"/>
        <v>#DIV/0!</v>
      </c>
      <c r="X14" s="52">
        <f t="shared" si="8"/>
        <v>0</v>
      </c>
    </row>
    <row r="15" spans="1:24" ht="25.5">
      <c r="A15" s="49" t="s">
        <v>40</v>
      </c>
      <c r="B15" s="50" t="s">
        <v>41</v>
      </c>
      <c r="C15" s="64"/>
      <c r="D15" s="52"/>
      <c r="E15" s="53">
        <v>547.9</v>
      </c>
      <c r="F15" s="54">
        <f>F13*0.142</f>
        <v>296.95039999999995</v>
      </c>
      <c r="G15" s="55">
        <v>75</v>
      </c>
      <c r="H15" s="55">
        <v>400.7</v>
      </c>
      <c r="I15" s="56">
        <f t="shared" si="6"/>
        <v>0.036609153658859694</v>
      </c>
      <c r="J15" s="57">
        <f t="shared" si="0"/>
        <v>-0.26866216462858183</v>
      </c>
      <c r="K15" s="54">
        <v>741.09</v>
      </c>
      <c r="L15" s="56">
        <f t="shared" si="9"/>
        <v>0.017277201293417976</v>
      </c>
      <c r="M15" s="57">
        <f t="shared" si="1"/>
        <v>0.3526008395692646</v>
      </c>
      <c r="N15" s="58"/>
      <c r="O15" s="59">
        <f t="shared" si="2"/>
        <v>-1</v>
      </c>
      <c r="P15" s="52"/>
      <c r="Q15" s="56" t="e">
        <f t="shared" si="10"/>
        <v>#DIV/0!</v>
      </c>
      <c r="R15" s="52">
        <f t="shared" si="3"/>
        <v>-1</v>
      </c>
      <c r="S15" s="54">
        <f>S13*0.262</f>
        <v>547.8944</v>
      </c>
      <c r="T15" s="56">
        <f t="shared" si="11"/>
        <v>0.017135920457790905</v>
      </c>
      <c r="U15" s="60">
        <f t="shared" si="4"/>
        <v>-1.0220843219443942E-05</v>
      </c>
      <c r="V15" s="52" t="e">
        <f t="shared" si="7"/>
        <v>#DIV/0!</v>
      </c>
      <c r="W15" s="60">
        <f t="shared" si="5"/>
        <v>0.8450704225352117</v>
      </c>
      <c r="X15" s="52">
        <f t="shared" si="8"/>
        <v>-193.1956</v>
      </c>
    </row>
    <row r="16" spans="1:24" ht="27.75" customHeight="1">
      <c r="A16" s="49" t="s">
        <v>42</v>
      </c>
      <c r="B16" s="50" t="s">
        <v>43</v>
      </c>
      <c r="C16" s="51"/>
      <c r="D16" s="52"/>
      <c r="E16" s="67">
        <v>110</v>
      </c>
      <c r="F16" s="55">
        <f>E16</f>
        <v>110</v>
      </c>
      <c r="G16" s="55">
        <v>150.4</v>
      </c>
      <c r="H16" s="55">
        <v>375.5</v>
      </c>
      <c r="I16" s="56">
        <f t="shared" si="6"/>
        <v>0.034306806086602984</v>
      </c>
      <c r="J16" s="65">
        <f t="shared" si="0"/>
        <v>2.4136363636363636</v>
      </c>
      <c r="K16" s="54">
        <f>K17+K19</f>
        <v>327.40000000000003</v>
      </c>
      <c r="L16" s="56">
        <f t="shared" si="9"/>
        <v>0.007632751357412792</v>
      </c>
      <c r="M16" s="57">
        <f t="shared" si="1"/>
        <v>1.9763636363636365</v>
      </c>
      <c r="N16" s="58">
        <f>N17+N18+N19</f>
        <v>0</v>
      </c>
      <c r="O16" s="59">
        <f t="shared" si="2"/>
        <v>-1</v>
      </c>
      <c r="P16" s="52"/>
      <c r="Q16" s="56" t="e">
        <f t="shared" si="10"/>
        <v>#DIV/0!</v>
      </c>
      <c r="R16" s="52">
        <f t="shared" si="3"/>
        <v>-1</v>
      </c>
      <c r="S16" s="55">
        <f>S17+S18+S19</f>
        <v>305.1</v>
      </c>
      <c r="T16" s="56">
        <f t="shared" si="11"/>
        <v>0.009542293791781783</v>
      </c>
      <c r="U16" s="60">
        <f t="shared" si="4"/>
        <v>1.773636363636364</v>
      </c>
      <c r="V16" s="52" t="e">
        <f t="shared" si="7"/>
        <v>#DIV/0!</v>
      </c>
      <c r="W16" s="60">
        <f t="shared" si="5"/>
        <v>1.773636363636364</v>
      </c>
      <c r="X16" s="52">
        <f t="shared" si="8"/>
        <v>-22.30000000000001</v>
      </c>
    </row>
    <row r="17" spans="1:24" ht="15.75" customHeight="1">
      <c r="A17" s="68" t="s">
        <v>44</v>
      </c>
      <c r="B17" s="50" t="s">
        <v>45</v>
      </c>
      <c r="C17" s="51"/>
      <c r="D17" s="52"/>
      <c r="E17" s="67">
        <v>110</v>
      </c>
      <c r="F17" s="55">
        <f>E17</f>
        <v>110</v>
      </c>
      <c r="G17" s="52">
        <v>114.4</v>
      </c>
      <c r="H17" s="55">
        <v>237.3</v>
      </c>
      <c r="I17" s="56">
        <f t="shared" si="6"/>
        <v>0.021680439638750704</v>
      </c>
      <c r="J17" s="65">
        <f t="shared" si="0"/>
        <v>1.1572727272727272</v>
      </c>
      <c r="K17" s="54">
        <f>'[1]Т9'!E11</f>
        <v>305.1</v>
      </c>
      <c r="L17" s="56">
        <f t="shared" si="9"/>
        <v>0.007112866338260974</v>
      </c>
      <c r="M17" s="57">
        <f t="shared" si="1"/>
        <v>1.773636363636364</v>
      </c>
      <c r="N17" s="58"/>
      <c r="O17" s="59">
        <f t="shared" si="2"/>
        <v>-1</v>
      </c>
      <c r="P17" s="52"/>
      <c r="Q17" s="56" t="e">
        <f t="shared" si="10"/>
        <v>#DIV/0!</v>
      </c>
      <c r="R17" s="52">
        <f t="shared" si="3"/>
        <v>-1</v>
      </c>
      <c r="S17" s="55">
        <f>'[1]Т9'!E11</f>
        <v>305.1</v>
      </c>
      <c r="T17" s="56">
        <f t="shared" si="11"/>
        <v>0.009542293791781783</v>
      </c>
      <c r="U17" s="60">
        <f t="shared" si="4"/>
        <v>1.773636363636364</v>
      </c>
      <c r="V17" s="52" t="e">
        <f t="shared" si="7"/>
        <v>#DIV/0!</v>
      </c>
      <c r="W17" s="60">
        <f t="shared" si="5"/>
        <v>1.773636363636364</v>
      </c>
      <c r="X17" s="52">
        <f t="shared" si="8"/>
        <v>0</v>
      </c>
    </row>
    <row r="18" spans="1:24" ht="12.75">
      <c r="A18" s="68" t="s">
        <v>46</v>
      </c>
      <c r="B18" s="69" t="s">
        <v>47</v>
      </c>
      <c r="C18" s="51"/>
      <c r="D18" s="52"/>
      <c r="E18" s="53"/>
      <c r="F18" s="52"/>
      <c r="G18" s="52"/>
      <c r="H18" s="55"/>
      <c r="I18" s="56">
        <f t="shared" si="6"/>
        <v>0</v>
      </c>
      <c r="J18" s="65" t="e">
        <f t="shared" si="0"/>
        <v>#DIV/0!</v>
      </c>
      <c r="K18" s="52">
        <v>0</v>
      </c>
      <c r="L18" s="56">
        <f t="shared" si="9"/>
        <v>0</v>
      </c>
      <c r="M18" s="57" t="e">
        <f t="shared" si="1"/>
        <v>#DIV/0!</v>
      </c>
      <c r="N18" s="58"/>
      <c r="O18" s="59" t="e">
        <f t="shared" si="2"/>
        <v>#DIV/0!</v>
      </c>
      <c r="P18" s="52"/>
      <c r="Q18" s="56" t="e">
        <f t="shared" si="10"/>
        <v>#DIV/0!</v>
      </c>
      <c r="R18" s="52" t="e">
        <f t="shared" si="3"/>
        <v>#DIV/0!</v>
      </c>
      <c r="S18" s="52"/>
      <c r="T18" s="56">
        <f t="shared" si="11"/>
        <v>0</v>
      </c>
      <c r="U18" s="66" t="e">
        <f t="shared" si="4"/>
        <v>#DIV/0!</v>
      </c>
      <c r="V18" s="52" t="e">
        <f t="shared" si="7"/>
        <v>#DIV/0!</v>
      </c>
      <c r="W18" s="60" t="e">
        <f t="shared" si="5"/>
        <v>#DIV/0!</v>
      </c>
      <c r="X18" s="52">
        <f t="shared" si="8"/>
        <v>0</v>
      </c>
    </row>
    <row r="19" spans="1:24" ht="25.5">
      <c r="A19" s="68" t="s">
        <v>48</v>
      </c>
      <c r="B19" s="50" t="s">
        <v>49</v>
      </c>
      <c r="C19" s="51"/>
      <c r="D19" s="52"/>
      <c r="E19" s="53"/>
      <c r="F19" s="52"/>
      <c r="G19" s="55">
        <v>36</v>
      </c>
      <c r="H19" s="55">
        <v>138.2</v>
      </c>
      <c r="I19" s="56">
        <f t="shared" si="6"/>
        <v>0.012626366447852283</v>
      </c>
      <c r="J19" s="65" t="e">
        <f t="shared" si="0"/>
        <v>#DIV/0!</v>
      </c>
      <c r="K19" s="52">
        <f>'[1]Т9.2.'!G10</f>
        <v>22.3</v>
      </c>
      <c r="L19" s="56">
        <f t="shared" si="9"/>
        <v>0.0005198850191518181</v>
      </c>
      <c r="M19" s="57" t="e">
        <f t="shared" si="1"/>
        <v>#DIV/0!</v>
      </c>
      <c r="N19" s="58"/>
      <c r="O19" s="59" t="e">
        <f t="shared" si="2"/>
        <v>#DIV/0!</v>
      </c>
      <c r="P19" s="52"/>
      <c r="Q19" s="56" t="e">
        <f t="shared" si="10"/>
        <v>#DIV/0!</v>
      </c>
      <c r="R19" s="52" t="e">
        <f t="shared" si="3"/>
        <v>#DIV/0!</v>
      </c>
      <c r="S19" s="52"/>
      <c r="T19" s="56">
        <f t="shared" si="11"/>
        <v>0</v>
      </c>
      <c r="U19" s="66" t="e">
        <f t="shared" si="4"/>
        <v>#DIV/0!</v>
      </c>
      <c r="V19" s="52" t="e">
        <f t="shared" si="7"/>
        <v>#DIV/0!</v>
      </c>
      <c r="W19" s="66" t="e">
        <f t="shared" si="5"/>
        <v>#DIV/0!</v>
      </c>
      <c r="X19" s="52">
        <f t="shared" si="8"/>
        <v>-22.3</v>
      </c>
    </row>
    <row r="20" spans="1:24" ht="37.5" customHeight="1">
      <c r="A20" s="49" t="s">
        <v>50</v>
      </c>
      <c r="B20" s="50" t="s">
        <v>51</v>
      </c>
      <c r="C20" s="51"/>
      <c r="D20" s="52"/>
      <c r="E20" s="53">
        <v>4024.5</v>
      </c>
      <c r="F20" s="54">
        <f>F21</f>
        <v>3773.54</v>
      </c>
      <c r="G20" s="55">
        <v>1237.6</v>
      </c>
      <c r="H20" s="55">
        <v>2664.7</v>
      </c>
      <c r="I20" s="56">
        <f t="shared" si="6"/>
        <v>0.24345498316636743</v>
      </c>
      <c r="J20" s="57">
        <f t="shared" si="0"/>
        <v>-0.33788048204745935</v>
      </c>
      <c r="K20" s="52">
        <v>3556.6</v>
      </c>
      <c r="L20" s="56">
        <f t="shared" si="9"/>
        <v>0.08291583224732539</v>
      </c>
      <c r="M20" s="57">
        <f t="shared" si="1"/>
        <v>-0.11626288979997512</v>
      </c>
      <c r="N20" s="58"/>
      <c r="O20" s="59">
        <f t="shared" si="2"/>
        <v>-1</v>
      </c>
      <c r="P20" s="52"/>
      <c r="Q20" s="56" t="e">
        <f t="shared" si="10"/>
        <v>#DIV/0!</v>
      </c>
      <c r="R20" s="52">
        <f t="shared" si="3"/>
        <v>-1</v>
      </c>
      <c r="S20" s="54">
        <f>S21+S22</f>
        <v>3763.44</v>
      </c>
      <c r="T20" s="56">
        <f t="shared" si="11"/>
        <v>0.11770517911420265</v>
      </c>
      <c r="U20" s="60">
        <f t="shared" si="4"/>
        <v>-0.06486768542676102</v>
      </c>
      <c r="V20" s="52" t="e">
        <f t="shared" si="7"/>
        <v>#DIV/0!</v>
      </c>
      <c r="W20" s="60">
        <f t="shared" si="5"/>
        <v>-0.0026765318507290248</v>
      </c>
      <c r="X20" s="52">
        <f t="shared" si="8"/>
        <v>206.84000000000015</v>
      </c>
    </row>
    <row r="21" spans="1:24" ht="12.75">
      <c r="A21" s="70" t="s">
        <v>52</v>
      </c>
      <c r="B21" s="50" t="s">
        <v>53</v>
      </c>
      <c r="C21" s="51"/>
      <c r="D21" s="52"/>
      <c r="E21" s="53">
        <v>4024.5</v>
      </c>
      <c r="F21" s="54">
        <f>'[1]Т.10'!G14</f>
        <v>3773.54</v>
      </c>
      <c r="G21" s="52">
        <v>1237.6</v>
      </c>
      <c r="H21" s="55">
        <v>2664.7</v>
      </c>
      <c r="I21" s="56">
        <f t="shared" si="6"/>
        <v>0.24345498316636743</v>
      </c>
      <c r="J21" s="57">
        <f t="shared" si="0"/>
        <v>-0.33788048204745935</v>
      </c>
      <c r="K21" s="52">
        <v>3556.6</v>
      </c>
      <c r="L21" s="56">
        <f t="shared" si="9"/>
        <v>0.08291583224732539</v>
      </c>
      <c r="M21" s="57">
        <f t="shared" si="1"/>
        <v>-0.11626288979997512</v>
      </c>
      <c r="N21" s="58"/>
      <c r="O21" s="59">
        <f t="shared" si="2"/>
        <v>-1</v>
      </c>
      <c r="P21" s="52"/>
      <c r="Q21" s="56" t="e">
        <f t="shared" si="10"/>
        <v>#DIV/0!</v>
      </c>
      <c r="R21" s="52">
        <f t="shared" si="3"/>
        <v>-1</v>
      </c>
      <c r="S21" s="54">
        <f>'[1]Т.10'!K14</f>
        <v>3763.44</v>
      </c>
      <c r="T21" s="56">
        <f t="shared" si="11"/>
        <v>0.11770517911420265</v>
      </c>
      <c r="U21" s="60">
        <f t="shared" si="4"/>
        <v>-0.06486768542676102</v>
      </c>
      <c r="V21" s="52" t="e">
        <f t="shared" si="7"/>
        <v>#DIV/0!</v>
      </c>
      <c r="W21" s="60">
        <f t="shared" si="5"/>
        <v>-0.0026765318507290248</v>
      </c>
      <c r="X21" s="52">
        <f t="shared" si="8"/>
        <v>206.84000000000015</v>
      </c>
    </row>
    <row r="22" spans="1:24" ht="12.75">
      <c r="A22" s="49" t="s">
        <v>54</v>
      </c>
      <c r="B22" s="50" t="s">
        <v>55</v>
      </c>
      <c r="C22" s="51"/>
      <c r="D22" s="52"/>
      <c r="E22" s="53"/>
      <c r="F22" s="52"/>
      <c r="G22" s="52"/>
      <c r="H22" s="55">
        <v>0</v>
      </c>
      <c r="I22" s="56">
        <f t="shared" si="6"/>
        <v>0</v>
      </c>
      <c r="J22" s="65" t="e">
        <f t="shared" si="0"/>
        <v>#DIV/0!</v>
      </c>
      <c r="K22" s="52">
        <v>0</v>
      </c>
      <c r="L22" s="56">
        <f t="shared" si="9"/>
        <v>0</v>
      </c>
      <c r="M22" s="65" t="e">
        <f t="shared" si="1"/>
        <v>#DIV/0!</v>
      </c>
      <c r="N22" s="58"/>
      <c r="O22" s="59" t="e">
        <f t="shared" si="2"/>
        <v>#DIV/0!</v>
      </c>
      <c r="P22" s="52"/>
      <c r="Q22" s="56" t="e">
        <f t="shared" si="10"/>
        <v>#DIV/0!</v>
      </c>
      <c r="R22" s="52" t="e">
        <f t="shared" si="3"/>
        <v>#DIV/0!</v>
      </c>
      <c r="S22" s="52"/>
      <c r="T22" s="56">
        <f t="shared" si="11"/>
        <v>0</v>
      </c>
      <c r="U22" s="66" t="e">
        <f t="shared" si="4"/>
        <v>#DIV/0!</v>
      </c>
      <c r="V22" s="52" t="e">
        <f t="shared" si="7"/>
        <v>#DIV/0!</v>
      </c>
      <c r="W22" s="66" t="e">
        <f t="shared" si="5"/>
        <v>#DIV/0!</v>
      </c>
      <c r="X22" s="52">
        <f t="shared" si="8"/>
        <v>0</v>
      </c>
    </row>
    <row r="23" spans="1:24" ht="12.75">
      <c r="A23" s="49" t="s">
        <v>56</v>
      </c>
      <c r="B23" s="50" t="s">
        <v>57</v>
      </c>
      <c r="C23" s="51"/>
      <c r="D23" s="52"/>
      <c r="E23" s="53">
        <v>1174.2</v>
      </c>
      <c r="F23" s="52">
        <f>'[1]Т.12'!E12</f>
        <v>1085.9</v>
      </c>
      <c r="G23" s="52">
        <v>224.4</v>
      </c>
      <c r="H23" s="55">
        <v>858.1</v>
      </c>
      <c r="I23" s="56">
        <f t="shared" si="6"/>
        <v>0.07839858935529699</v>
      </c>
      <c r="J23" s="57">
        <f t="shared" si="0"/>
        <v>-0.2692045648100835</v>
      </c>
      <c r="K23" s="52">
        <v>1519.9</v>
      </c>
      <c r="L23" s="56">
        <f t="shared" si="9"/>
        <v>0.035433777605777955</v>
      </c>
      <c r="M23" s="57">
        <f t="shared" si="1"/>
        <v>0.294413217509794</v>
      </c>
      <c r="N23" s="58"/>
      <c r="O23" s="59">
        <f t="shared" si="2"/>
        <v>-1</v>
      </c>
      <c r="P23" s="52"/>
      <c r="Q23" s="56" t="e">
        <f t="shared" si="10"/>
        <v>#DIV/0!</v>
      </c>
      <c r="R23" s="52">
        <f t="shared" si="3"/>
        <v>-1</v>
      </c>
      <c r="S23" s="54">
        <f>'[1]Т.12'!I12</f>
        <v>1159.2</v>
      </c>
      <c r="T23" s="56">
        <f t="shared" si="11"/>
        <v>0.036255086736917214</v>
      </c>
      <c r="U23" s="60">
        <f t="shared" si="4"/>
        <v>-0.012774655084312747</v>
      </c>
      <c r="V23" s="52" t="e">
        <f t="shared" si="7"/>
        <v>#DIV/0!</v>
      </c>
      <c r="W23" s="60">
        <f t="shared" si="5"/>
        <v>0.06750161156644263</v>
      </c>
      <c r="X23" s="52">
        <f t="shared" si="8"/>
        <v>-360.70000000000005</v>
      </c>
    </row>
    <row r="24" spans="1:24" ht="14.25" customHeight="1">
      <c r="A24" s="49" t="s">
        <v>58</v>
      </c>
      <c r="B24" s="50" t="s">
        <v>59</v>
      </c>
      <c r="C24" s="51"/>
      <c r="D24" s="52"/>
      <c r="E24" s="53">
        <v>1796.6</v>
      </c>
      <c r="F24" s="52">
        <f>'[1]Т13'!E9</f>
        <v>1667.4</v>
      </c>
      <c r="G24" s="52">
        <v>504.7</v>
      </c>
      <c r="H24" s="55">
        <v>1413.7</v>
      </c>
      <c r="I24" s="56">
        <f t="shared" si="6"/>
        <v>0.12915987154362354</v>
      </c>
      <c r="J24" s="57">
        <f t="shared" si="0"/>
        <v>-0.21312479127240336</v>
      </c>
      <c r="K24" s="54">
        <f>'[1]Т13'!H9</f>
        <v>2197.8</v>
      </c>
      <c r="L24" s="56">
        <f t="shared" si="9"/>
        <v>0.05123781592340206</v>
      </c>
      <c r="M24" s="57">
        <f t="shared" si="1"/>
        <v>0.22331069798508318</v>
      </c>
      <c r="N24" s="58"/>
      <c r="O24" s="59">
        <f t="shared" si="2"/>
        <v>-1</v>
      </c>
      <c r="P24" s="52"/>
      <c r="Q24" s="56" t="e">
        <f t="shared" si="10"/>
        <v>#DIV/0!</v>
      </c>
      <c r="R24" s="52">
        <f t="shared" si="3"/>
        <v>-1</v>
      </c>
      <c r="S24" s="54">
        <f>'[1]Т13'!I9</f>
        <v>1877</v>
      </c>
      <c r="T24" s="56">
        <f t="shared" si="11"/>
        <v>0.05870496705071913</v>
      </c>
      <c r="U24" s="60">
        <f t="shared" si="4"/>
        <v>0.04475119670488703</v>
      </c>
      <c r="V24" s="52" t="e">
        <f t="shared" si="7"/>
        <v>#DIV/0!</v>
      </c>
      <c r="W24" s="60">
        <f t="shared" si="5"/>
        <v>0.1257046899364278</v>
      </c>
      <c r="X24" s="52">
        <f t="shared" si="8"/>
        <v>-320.8000000000002</v>
      </c>
    </row>
    <row r="25" spans="2:24" ht="15" customHeight="1">
      <c r="B25" s="50" t="s">
        <v>60</v>
      </c>
      <c r="C25" s="51"/>
      <c r="D25" s="52"/>
      <c r="E25" s="53"/>
      <c r="F25" s="52"/>
      <c r="G25" s="52"/>
      <c r="H25" s="55"/>
      <c r="I25" s="56">
        <f t="shared" si="6"/>
        <v>0</v>
      </c>
      <c r="J25" s="65" t="e">
        <f t="shared" si="0"/>
        <v>#DIV/0!</v>
      </c>
      <c r="K25" s="52"/>
      <c r="L25" s="56">
        <f t="shared" si="9"/>
        <v>0</v>
      </c>
      <c r="M25" s="65" t="e">
        <f t="shared" si="1"/>
        <v>#DIV/0!</v>
      </c>
      <c r="N25" s="58"/>
      <c r="O25" s="59" t="e">
        <f t="shared" si="2"/>
        <v>#DIV/0!</v>
      </c>
      <c r="P25" s="52"/>
      <c r="Q25" s="56" t="e">
        <f t="shared" si="10"/>
        <v>#DIV/0!</v>
      </c>
      <c r="R25" s="52" t="e">
        <f t="shared" si="3"/>
        <v>#DIV/0!</v>
      </c>
      <c r="S25" s="52"/>
      <c r="T25" s="56">
        <f t="shared" si="11"/>
        <v>0</v>
      </c>
      <c r="U25" s="66" t="e">
        <f t="shared" si="4"/>
        <v>#DIV/0!</v>
      </c>
      <c r="V25" s="71" t="e">
        <f t="shared" si="7"/>
        <v>#DIV/0!</v>
      </c>
      <c r="W25" s="66" t="e">
        <f t="shared" si="5"/>
        <v>#DIV/0!</v>
      </c>
      <c r="X25" s="52">
        <f t="shared" si="8"/>
        <v>0</v>
      </c>
    </row>
    <row r="26" spans="1:24" ht="16.5" customHeight="1">
      <c r="A26" s="49" t="s">
        <v>61</v>
      </c>
      <c r="B26" s="50" t="s">
        <v>62</v>
      </c>
      <c r="C26" s="51"/>
      <c r="D26" s="52"/>
      <c r="E26" s="53"/>
      <c r="F26" s="54"/>
      <c r="G26" s="54"/>
      <c r="H26" s="55"/>
      <c r="I26" s="56">
        <f t="shared" si="6"/>
        <v>0</v>
      </c>
      <c r="J26" s="65" t="e">
        <f t="shared" si="0"/>
        <v>#DIV/0!</v>
      </c>
      <c r="K26" s="72">
        <v>27</v>
      </c>
      <c r="L26" s="73">
        <f t="shared" si="9"/>
        <v>0.0006294571980761923</v>
      </c>
      <c r="M26" s="65" t="e">
        <f t="shared" si="1"/>
        <v>#DIV/0!</v>
      </c>
      <c r="N26" s="58"/>
      <c r="O26" s="59" t="e">
        <f t="shared" si="2"/>
        <v>#DIV/0!</v>
      </c>
      <c r="P26" s="52"/>
      <c r="Q26" s="56" t="e">
        <f t="shared" si="10"/>
        <v>#DIV/0!</v>
      </c>
      <c r="R26" s="52" t="e">
        <f t="shared" si="3"/>
        <v>#DIV/0!</v>
      </c>
      <c r="S26" s="74"/>
      <c r="T26" s="56">
        <f t="shared" si="11"/>
        <v>0</v>
      </c>
      <c r="U26" s="66" t="e">
        <f t="shared" si="4"/>
        <v>#DIV/0!</v>
      </c>
      <c r="V26" s="71" t="e">
        <f t="shared" si="7"/>
        <v>#DIV/0!</v>
      </c>
      <c r="W26" s="66" t="e">
        <f t="shared" si="5"/>
        <v>#DIV/0!</v>
      </c>
      <c r="X26" s="52">
        <f t="shared" si="8"/>
        <v>-27</v>
      </c>
    </row>
    <row r="27" spans="1:24" ht="24.75" customHeight="1">
      <c r="A27" s="68" t="s">
        <v>63</v>
      </c>
      <c r="B27" s="50" t="s">
        <v>64</v>
      </c>
      <c r="C27" s="51"/>
      <c r="D27" s="52"/>
      <c r="E27" s="53"/>
      <c r="F27" s="52"/>
      <c r="G27" s="52"/>
      <c r="H27" s="55"/>
      <c r="I27" s="56">
        <f t="shared" si="6"/>
        <v>0</v>
      </c>
      <c r="J27" s="65" t="e">
        <f t="shared" si="0"/>
        <v>#DIV/0!</v>
      </c>
      <c r="K27" s="72">
        <v>108</v>
      </c>
      <c r="L27" s="73">
        <f t="shared" si="9"/>
        <v>0.0025178287923047693</v>
      </c>
      <c r="M27" s="65" t="e">
        <f t="shared" si="1"/>
        <v>#DIV/0!</v>
      </c>
      <c r="N27" s="58"/>
      <c r="O27" s="59" t="e">
        <f t="shared" si="2"/>
        <v>#DIV/0!</v>
      </c>
      <c r="P27" s="52"/>
      <c r="Q27" s="56" t="e">
        <f t="shared" si="10"/>
        <v>#DIV/0!</v>
      </c>
      <c r="R27" s="52" t="e">
        <f t="shared" si="3"/>
        <v>#DIV/0!</v>
      </c>
      <c r="S27" s="52"/>
      <c r="T27" s="56">
        <f t="shared" si="11"/>
        <v>0</v>
      </c>
      <c r="U27" s="66" t="e">
        <f t="shared" si="4"/>
        <v>#DIV/0!</v>
      </c>
      <c r="V27" s="71" t="e">
        <f t="shared" si="7"/>
        <v>#DIV/0!</v>
      </c>
      <c r="W27" s="66" t="e">
        <f t="shared" si="5"/>
        <v>#DIV/0!</v>
      </c>
      <c r="X27" s="52">
        <f t="shared" si="8"/>
        <v>-108</v>
      </c>
    </row>
    <row r="28" spans="1:24" ht="26.25" customHeight="1">
      <c r="A28" s="68" t="s">
        <v>65</v>
      </c>
      <c r="B28" s="50" t="s">
        <v>66</v>
      </c>
      <c r="C28" s="51"/>
      <c r="D28" s="52"/>
      <c r="E28" s="53"/>
      <c r="F28" s="52"/>
      <c r="G28" s="52"/>
      <c r="H28" s="55"/>
      <c r="I28" s="56">
        <f t="shared" si="6"/>
        <v>0</v>
      </c>
      <c r="J28" s="65" t="e">
        <f t="shared" si="0"/>
        <v>#DIV/0!</v>
      </c>
      <c r="K28" s="52"/>
      <c r="L28" s="56">
        <f t="shared" si="9"/>
        <v>0</v>
      </c>
      <c r="M28" s="65" t="e">
        <f t="shared" si="1"/>
        <v>#DIV/0!</v>
      </c>
      <c r="N28" s="58"/>
      <c r="O28" s="59" t="e">
        <f t="shared" si="2"/>
        <v>#DIV/0!</v>
      </c>
      <c r="P28" s="52"/>
      <c r="Q28" s="56" t="e">
        <f t="shared" si="10"/>
        <v>#DIV/0!</v>
      </c>
      <c r="R28" s="52" t="e">
        <f t="shared" si="3"/>
        <v>#DIV/0!</v>
      </c>
      <c r="S28" s="52"/>
      <c r="T28" s="56">
        <f t="shared" si="11"/>
        <v>0</v>
      </c>
      <c r="U28" s="66" t="e">
        <f t="shared" si="4"/>
        <v>#DIV/0!</v>
      </c>
      <c r="V28" s="52" t="e">
        <f t="shared" si="7"/>
        <v>#DIV/0!</v>
      </c>
      <c r="W28" s="66" t="e">
        <f t="shared" si="5"/>
        <v>#DIV/0!</v>
      </c>
      <c r="X28" s="52">
        <f t="shared" si="8"/>
        <v>0</v>
      </c>
    </row>
    <row r="29" spans="1:24" ht="26.25" customHeight="1">
      <c r="A29" s="68" t="s">
        <v>67</v>
      </c>
      <c r="B29" s="62" t="s">
        <v>68</v>
      </c>
      <c r="C29" s="51"/>
      <c r="D29" s="52"/>
      <c r="E29" s="53"/>
      <c r="F29" s="52"/>
      <c r="G29" s="52"/>
      <c r="H29" s="55"/>
      <c r="I29" s="56">
        <f t="shared" si="6"/>
        <v>0</v>
      </c>
      <c r="J29" s="65" t="e">
        <f t="shared" si="0"/>
        <v>#DIV/0!</v>
      </c>
      <c r="K29" s="52"/>
      <c r="L29" s="56">
        <f t="shared" si="9"/>
        <v>0</v>
      </c>
      <c r="M29" s="65" t="e">
        <f t="shared" si="1"/>
        <v>#DIV/0!</v>
      </c>
      <c r="N29" s="58"/>
      <c r="O29" s="59" t="e">
        <f t="shared" si="2"/>
        <v>#DIV/0!</v>
      </c>
      <c r="P29" s="52"/>
      <c r="Q29" s="56" t="e">
        <f t="shared" si="10"/>
        <v>#DIV/0!</v>
      </c>
      <c r="R29" s="52" t="e">
        <f t="shared" si="3"/>
        <v>#DIV/0!</v>
      </c>
      <c r="S29" s="52"/>
      <c r="T29" s="56">
        <f t="shared" si="11"/>
        <v>0</v>
      </c>
      <c r="U29" s="66" t="e">
        <f t="shared" si="4"/>
        <v>#DIV/0!</v>
      </c>
      <c r="V29" s="52" t="e">
        <f t="shared" si="7"/>
        <v>#DIV/0!</v>
      </c>
      <c r="W29" s="66" t="e">
        <f t="shared" si="5"/>
        <v>#DIV/0!</v>
      </c>
      <c r="X29" s="52">
        <f t="shared" si="8"/>
        <v>0</v>
      </c>
    </row>
    <row r="30" spans="1:24" ht="12.75">
      <c r="A30" s="49"/>
      <c r="B30" s="62" t="s">
        <v>69</v>
      </c>
      <c r="C30" s="51"/>
      <c r="D30" s="52"/>
      <c r="E30" s="53"/>
      <c r="F30" s="52"/>
      <c r="G30" s="52"/>
      <c r="H30" s="55"/>
      <c r="I30" s="56">
        <f t="shared" si="6"/>
        <v>0</v>
      </c>
      <c r="J30" s="65" t="e">
        <f t="shared" si="0"/>
        <v>#DIV/0!</v>
      </c>
      <c r="K30" s="52"/>
      <c r="L30" s="56">
        <f t="shared" si="9"/>
        <v>0</v>
      </c>
      <c r="M30" s="65" t="e">
        <f t="shared" si="1"/>
        <v>#DIV/0!</v>
      </c>
      <c r="N30" s="75"/>
      <c r="O30" s="59" t="e">
        <f t="shared" si="2"/>
        <v>#DIV/0!</v>
      </c>
      <c r="P30" s="52"/>
      <c r="Q30" s="56" t="e">
        <f t="shared" si="10"/>
        <v>#DIV/0!</v>
      </c>
      <c r="R30" s="52" t="e">
        <f t="shared" si="3"/>
        <v>#DIV/0!</v>
      </c>
      <c r="S30" s="52"/>
      <c r="T30" s="56">
        <f t="shared" si="11"/>
        <v>0</v>
      </c>
      <c r="U30" s="66" t="e">
        <f t="shared" si="4"/>
        <v>#DIV/0!</v>
      </c>
      <c r="V30" s="52" t="e">
        <f t="shared" si="7"/>
        <v>#DIV/0!</v>
      </c>
      <c r="W30" s="66" t="e">
        <f t="shared" si="5"/>
        <v>#DIV/0!</v>
      </c>
      <c r="X30" s="52">
        <f t="shared" si="8"/>
        <v>0</v>
      </c>
    </row>
    <row r="31" spans="1:24" ht="25.5">
      <c r="A31" s="68" t="s">
        <v>70</v>
      </c>
      <c r="B31" s="62" t="s">
        <v>71</v>
      </c>
      <c r="C31" s="51"/>
      <c r="D31" s="52"/>
      <c r="E31" s="53"/>
      <c r="F31" s="52"/>
      <c r="G31" s="52">
        <v>477.7</v>
      </c>
      <c r="H31" s="55">
        <v>1348.9</v>
      </c>
      <c r="I31" s="56">
        <f>H31/H$40</f>
        <v>0.12323954921496344</v>
      </c>
      <c r="J31" s="65" t="e">
        <f t="shared" si="0"/>
        <v>#DIV/0!</v>
      </c>
      <c r="K31" s="54">
        <f>'[1]Т13'!H27</f>
        <v>408</v>
      </c>
      <c r="L31" s="56">
        <f t="shared" si="9"/>
        <v>0.009511797659818017</v>
      </c>
      <c r="M31" s="65" t="e">
        <f t="shared" si="1"/>
        <v>#DIV/0!</v>
      </c>
      <c r="N31" s="75"/>
      <c r="O31" s="59" t="e">
        <f t="shared" si="2"/>
        <v>#DIV/0!</v>
      </c>
      <c r="P31" s="52"/>
      <c r="Q31" s="56" t="e">
        <f t="shared" si="10"/>
        <v>#DIV/0!</v>
      </c>
      <c r="R31" s="52" t="e">
        <f t="shared" si="3"/>
        <v>#DIV/0!</v>
      </c>
      <c r="S31" s="52">
        <f>'[1]Т13'!I27</f>
        <v>171.4</v>
      </c>
      <c r="T31" s="56">
        <f t="shared" si="11"/>
        <v>0.005360698642777442</v>
      </c>
      <c r="U31" s="66" t="e">
        <f t="shared" si="4"/>
        <v>#DIV/0!</v>
      </c>
      <c r="V31" s="52" t="e">
        <f t="shared" si="7"/>
        <v>#DIV/0!</v>
      </c>
      <c r="W31" s="66" t="e">
        <f t="shared" si="5"/>
        <v>#DIV/0!</v>
      </c>
      <c r="X31" s="52">
        <f t="shared" si="8"/>
        <v>-236.6</v>
      </c>
    </row>
    <row r="32" spans="1:24" ht="12.75">
      <c r="A32" s="68" t="s">
        <v>72</v>
      </c>
      <c r="B32" s="62" t="s">
        <v>73</v>
      </c>
      <c r="C32" s="51"/>
      <c r="D32" s="52"/>
      <c r="E32" s="53">
        <v>33.6</v>
      </c>
      <c r="F32" s="52">
        <f>'[1]Т13'!E36</f>
        <v>33.6</v>
      </c>
      <c r="G32" s="52">
        <v>38.9</v>
      </c>
      <c r="H32" s="55">
        <v>84.2</v>
      </c>
      <c r="I32" s="56">
        <f t="shared" si="6"/>
        <v>0.007692764507302188</v>
      </c>
      <c r="J32" s="57">
        <f t="shared" si="0"/>
        <v>1.505952380952381</v>
      </c>
      <c r="K32" s="54">
        <f>'[1]Т13'!H36</f>
        <v>144.4</v>
      </c>
      <c r="L32" s="56">
        <f t="shared" si="9"/>
        <v>0.0033664303482297104</v>
      </c>
      <c r="M32" s="57">
        <f t="shared" si="1"/>
        <v>3.2976190476190474</v>
      </c>
      <c r="N32" s="75"/>
      <c r="O32" s="59">
        <f t="shared" si="2"/>
        <v>-1</v>
      </c>
      <c r="P32" s="52"/>
      <c r="Q32" s="56" t="e">
        <f t="shared" si="10"/>
        <v>#DIV/0!</v>
      </c>
      <c r="R32" s="52">
        <f t="shared" si="3"/>
        <v>-1</v>
      </c>
      <c r="S32" s="52">
        <f>'[1]Т13'!I36</f>
        <v>144.4</v>
      </c>
      <c r="T32" s="56">
        <f t="shared" si="11"/>
        <v>0.004516247864743656</v>
      </c>
      <c r="U32" s="60">
        <f t="shared" si="4"/>
        <v>3.2976190476190474</v>
      </c>
      <c r="V32" s="52" t="e">
        <f t="shared" si="7"/>
        <v>#DIV/0!</v>
      </c>
      <c r="W32" s="60">
        <f t="shared" si="5"/>
        <v>3.2976190476190474</v>
      </c>
      <c r="X32" s="52">
        <f t="shared" si="8"/>
        <v>0</v>
      </c>
    </row>
    <row r="33" spans="1:24" ht="18" customHeight="1">
      <c r="A33" s="49">
        <v>12</v>
      </c>
      <c r="B33" s="62" t="s">
        <v>74</v>
      </c>
      <c r="C33" s="51"/>
      <c r="D33" s="52"/>
      <c r="E33" s="53"/>
      <c r="F33" s="52"/>
      <c r="G33" s="52"/>
      <c r="H33" s="55"/>
      <c r="I33" s="56">
        <f t="shared" si="6"/>
        <v>0</v>
      </c>
      <c r="J33" s="65" t="e">
        <f t="shared" si="0"/>
        <v>#DIV/0!</v>
      </c>
      <c r="K33" s="52">
        <v>7520.15</v>
      </c>
      <c r="L33" s="56">
        <f t="shared" si="9"/>
        <v>0.1753189832634325</v>
      </c>
      <c r="M33" s="65" t="e">
        <f t="shared" si="1"/>
        <v>#DIV/0!</v>
      </c>
      <c r="N33" s="75"/>
      <c r="O33" s="59" t="e">
        <f t="shared" si="2"/>
        <v>#DIV/0!</v>
      </c>
      <c r="P33" s="52"/>
      <c r="Q33" s="56" t="e">
        <f t="shared" si="10"/>
        <v>#DIV/0!</v>
      </c>
      <c r="R33" s="52" t="e">
        <f t="shared" si="3"/>
        <v>#DIV/0!</v>
      </c>
      <c r="S33" s="52"/>
      <c r="T33" s="56">
        <f t="shared" si="11"/>
        <v>0</v>
      </c>
      <c r="U33" s="66" t="e">
        <f t="shared" si="4"/>
        <v>#DIV/0!</v>
      </c>
      <c r="V33" s="52" t="e">
        <f t="shared" si="7"/>
        <v>#DIV/0!</v>
      </c>
      <c r="W33" s="66" t="e">
        <f t="shared" si="5"/>
        <v>#DIV/0!</v>
      </c>
      <c r="X33" s="52">
        <f t="shared" si="8"/>
        <v>-7520.15</v>
      </c>
    </row>
    <row r="34" spans="1:24" ht="1.5" customHeight="1">
      <c r="A34" s="49" t="s">
        <v>75</v>
      </c>
      <c r="B34" s="62" t="s">
        <v>76</v>
      </c>
      <c r="C34" s="51"/>
      <c r="D34" s="52"/>
      <c r="E34" s="53"/>
      <c r="F34" s="52"/>
      <c r="G34" s="52"/>
      <c r="H34" s="55"/>
      <c r="I34" s="56">
        <f t="shared" si="6"/>
        <v>0</v>
      </c>
      <c r="J34" s="65" t="e">
        <f t="shared" si="0"/>
        <v>#DIV/0!</v>
      </c>
      <c r="K34" s="52"/>
      <c r="L34" s="56">
        <f>K34/K$40</f>
        <v>0</v>
      </c>
      <c r="M34" s="65" t="e">
        <f t="shared" si="1"/>
        <v>#DIV/0!</v>
      </c>
      <c r="N34" s="75"/>
      <c r="O34" s="59" t="e">
        <f t="shared" si="2"/>
        <v>#DIV/0!</v>
      </c>
      <c r="P34" s="52"/>
      <c r="Q34" s="56" t="e">
        <f>P34/P$40</f>
        <v>#DIV/0!</v>
      </c>
      <c r="R34" s="52" t="e">
        <f t="shared" si="3"/>
        <v>#DIV/0!</v>
      </c>
      <c r="S34" s="52"/>
      <c r="T34" s="56">
        <f>S34/S$40</f>
        <v>0</v>
      </c>
      <c r="U34" s="66" t="e">
        <f t="shared" si="4"/>
        <v>#DIV/0!</v>
      </c>
      <c r="V34" s="52" t="e">
        <f t="shared" si="7"/>
        <v>#DIV/0!</v>
      </c>
      <c r="W34" s="66" t="e">
        <f t="shared" si="5"/>
        <v>#DIV/0!</v>
      </c>
      <c r="X34" s="52">
        <f t="shared" si="8"/>
        <v>0</v>
      </c>
    </row>
    <row r="35" spans="1:24" ht="12.75">
      <c r="A35" s="49" t="s">
        <v>77</v>
      </c>
      <c r="B35" s="76" t="s">
        <v>78</v>
      </c>
      <c r="C35" s="77"/>
      <c r="D35" s="52"/>
      <c r="E35" s="53">
        <v>27468.69</v>
      </c>
      <c r="F35" s="54">
        <f>F9+F10+F11+F12+F13+F14+F15+F16+F20+F23+F24+F33-F34</f>
        <v>29939.652600000005</v>
      </c>
      <c r="G35" s="67">
        <v>4023.5</v>
      </c>
      <c r="H35" s="67">
        <v>18315.9</v>
      </c>
      <c r="I35" s="54">
        <f>I9+I10+I11+I12+I13+I14+I15+I16+I20+I23+I24+I33+I34</f>
        <v>1.6733955515355836</v>
      </c>
      <c r="J35" s="72" t="e">
        <f>J9+J10+J11+J12+J13+J14+J15+J16+J20+J23+J24+J33+J34</f>
        <v>#DIV/0!</v>
      </c>
      <c r="K35" s="63">
        <f>K9+K10+K11+K12+K13+K14+K15+K16+K20+K23+K24+K33-K34</f>
        <v>42674.1</v>
      </c>
      <c r="L35" s="56">
        <f t="shared" si="9"/>
        <v>0.994871089497157</v>
      </c>
      <c r="M35" s="57">
        <f t="shared" si="1"/>
        <v>0.5535542466713921</v>
      </c>
      <c r="N35" s="78">
        <f>N9+N10+N11+N12+N13+N14+N15+N16+N20+N23+N24</f>
        <v>0</v>
      </c>
      <c r="O35" s="59">
        <f t="shared" si="2"/>
        <v>-1</v>
      </c>
      <c r="P35" s="52"/>
      <c r="Q35" s="56" t="e">
        <f t="shared" si="10"/>
        <v>#DIV/0!</v>
      </c>
      <c r="R35" s="52">
        <f t="shared" si="3"/>
        <v>-1</v>
      </c>
      <c r="S35" s="54">
        <f>S9+S10+S11+S12+S13+S14+S15+S16+S20+S23+S24+S33-S34</f>
        <v>31973.4444</v>
      </c>
      <c r="T35" s="56">
        <f t="shared" si="11"/>
        <v>1</v>
      </c>
      <c r="U35" s="60">
        <f t="shared" si="4"/>
        <v>0.16399596777276249</v>
      </c>
      <c r="V35" s="52" t="e">
        <f t="shared" si="7"/>
        <v>#DIV/0!</v>
      </c>
      <c r="W35" s="60">
        <f t="shared" si="5"/>
        <v>0.06792970603807191</v>
      </c>
      <c r="X35" s="52">
        <f t="shared" si="8"/>
        <v>-10700.655599999998</v>
      </c>
    </row>
    <row r="36" spans="1:24" ht="12.75">
      <c r="A36" s="49" t="s">
        <v>79</v>
      </c>
      <c r="B36" s="62" t="s">
        <v>80</v>
      </c>
      <c r="C36" s="79"/>
      <c r="D36" s="52"/>
      <c r="E36" s="53">
        <v>38.992</v>
      </c>
      <c r="F36" s="52">
        <f>E36</f>
        <v>38.992</v>
      </c>
      <c r="G36" s="53">
        <v>1.59</v>
      </c>
      <c r="H36" s="53">
        <v>15.537</v>
      </c>
      <c r="I36" s="56"/>
      <c r="J36" s="57">
        <f>H36/E36-1</f>
        <v>-0.60153364792778</v>
      </c>
      <c r="K36" s="53">
        <v>38.992</v>
      </c>
      <c r="L36" s="56"/>
      <c r="M36" s="57">
        <f t="shared" si="1"/>
        <v>0</v>
      </c>
      <c r="N36" s="80"/>
      <c r="O36" s="59">
        <f t="shared" si="2"/>
        <v>-1</v>
      </c>
      <c r="P36" s="52"/>
      <c r="Q36" s="56"/>
      <c r="R36" s="52">
        <f t="shared" si="3"/>
        <v>-1</v>
      </c>
      <c r="S36" s="81">
        <f>'[1]Т 2'!J70</f>
        <v>38.992</v>
      </c>
      <c r="T36" s="56"/>
      <c r="U36" s="60">
        <f t="shared" si="4"/>
        <v>0</v>
      </c>
      <c r="V36" s="52" t="e">
        <f t="shared" si="7"/>
        <v>#DIV/0!</v>
      </c>
      <c r="W36" s="60">
        <f t="shared" si="5"/>
        <v>0</v>
      </c>
      <c r="X36" s="52">
        <f t="shared" si="8"/>
        <v>0</v>
      </c>
    </row>
    <row r="37" spans="1:24" ht="12.75">
      <c r="A37" s="49" t="s">
        <v>81</v>
      </c>
      <c r="B37" s="62" t="s">
        <v>82</v>
      </c>
      <c r="C37" s="61"/>
      <c r="D37" s="52"/>
      <c r="E37" s="53">
        <v>704.47</v>
      </c>
      <c r="F37" s="54">
        <f>F35/F36</f>
        <v>767.8409058268364</v>
      </c>
      <c r="G37" s="54">
        <v>2530.5</v>
      </c>
      <c r="H37" s="54">
        <v>1178.86</v>
      </c>
      <c r="I37" s="54" t="e">
        <f>I35/I36</f>
        <v>#DIV/0!</v>
      </c>
      <c r="J37" s="72" t="e">
        <f>J35/J36</f>
        <v>#DIV/0!</v>
      </c>
      <c r="K37" s="63">
        <f>K35/K36</f>
        <v>1094.4321912187115</v>
      </c>
      <c r="L37" s="56"/>
      <c r="M37" s="57">
        <f t="shared" si="1"/>
        <v>0.5535540068685842</v>
      </c>
      <c r="N37" s="82" t="e">
        <f>N35/N36</f>
        <v>#DIV/0!</v>
      </c>
      <c r="O37" s="59" t="e">
        <f t="shared" si="2"/>
        <v>#DIV/0!</v>
      </c>
      <c r="P37" s="52"/>
      <c r="Q37" s="56"/>
      <c r="R37" s="52">
        <f t="shared" si="3"/>
        <v>-1</v>
      </c>
      <c r="S37" s="63">
        <f>S35/S36</f>
        <v>820.0001128436603</v>
      </c>
      <c r="T37" s="56"/>
      <c r="U37" s="60">
        <f t="shared" si="4"/>
        <v>0.1639957881012113</v>
      </c>
      <c r="V37" s="52" t="e">
        <f>S37/P37-1</f>
        <v>#DIV/0!</v>
      </c>
      <c r="W37" s="60">
        <f t="shared" si="5"/>
        <v>0.06792970603807191</v>
      </c>
      <c r="X37" s="54">
        <f>S37-K37</f>
        <v>-274.4320783750512</v>
      </c>
    </row>
    <row r="38" spans="1:24" ht="12.75">
      <c r="A38" s="49" t="s">
        <v>83</v>
      </c>
      <c r="B38" s="62" t="s">
        <v>84</v>
      </c>
      <c r="C38" s="51"/>
      <c r="D38" s="52"/>
      <c r="E38" s="53">
        <v>0</v>
      </c>
      <c r="F38" s="54">
        <f>F35/0.99*0.01+0.13</f>
        <v>302.55073333333337</v>
      </c>
      <c r="G38" s="54">
        <v>-2903.39</v>
      </c>
      <c r="H38" s="54">
        <v>-7370.55</v>
      </c>
      <c r="I38" s="56">
        <f>H38/H$40</f>
        <v>-0.6733955515355836</v>
      </c>
      <c r="J38" s="65" t="e">
        <f>H38/E38-1</f>
        <v>#DIV/0!</v>
      </c>
      <c r="K38" s="55">
        <v>220</v>
      </c>
      <c r="L38" s="56">
        <f>K38/K$40</f>
        <v>0.005128910502843049</v>
      </c>
      <c r="M38" s="57" t="e">
        <f t="shared" si="1"/>
        <v>#DIV/0!</v>
      </c>
      <c r="N38" s="83"/>
      <c r="O38" s="59" t="e">
        <f t="shared" si="2"/>
        <v>#DIV/0!</v>
      </c>
      <c r="P38" s="52"/>
      <c r="Q38" s="56" t="e">
        <f>P38/P$40</f>
        <v>#DIV/0!</v>
      </c>
      <c r="R38" s="52" t="e">
        <f t="shared" si="3"/>
        <v>#DIV/0!</v>
      </c>
      <c r="S38" s="54"/>
      <c r="T38" s="56">
        <f t="shared" si="11"/>
        <v>0</v>
      </c>
      <c r="U38" s="66" t="e">
        <f t="shared" si="4"/>
        <v>#DIV/0!</v>
      </c>
      <c r="V38" s="52" t="e">
        <f t="shared" si="7"/>
        <v>#DIV/0!</v>
      </c>
      <c r="W38" s="60">
        <f t="shared" si="5"/>
        <v>-1</v>
      </c>
      <c r="X38" s="52">
        <f t="shared" si="8"/>
        <v>-220</v>
      </c>
    </row>
    <row r="39" spans="1:24" ht="12.75">
      <c r="A39" s="49" t="s">
        <v>85</v>
      </c>
      <c r="B39" s="62" t="s">
        <v>86</v>
      </c>
      <c r="C39" s="84"/>
      <c r="D39" s="52"/>
      <c r="E39" s="53"/>
      <c r="F39" s="52"/>
      <c r="G39" s="52"/>
      <c r="H39" s="85"/>
      <c r="I39" s="56"/>
      <c r="J39" s="57"/>
      <c r="K39" s="86">
        <v>0.0051</v>
      </c>
      <c r="L39" s="56"/>
      <c r="M39" s="57"/>
      <c r="N39" s="87"/>
      <c r="O39" s="59"/>
      <c r="P39" s="52"/>
      <c r="Q39" s="56"/>
      <c r="R39" s="52"/>
      <c r="S39" s="88"/>
      <c r="T39" s="56"/>
      <c r="U39" s="60"/>
      <c r="V39" s="52"/>
      <c r="W39" s="66" t="e">
        <f t="shared" si="5"/>
        <v>#DIV/0!</v>
      </c>
      <c r="X39" s="52"/>
    </row>
    <row r="40" spans="1:24" ht="12.75">
      <c r="A40" s="49" t="s">
        <v>87</v>
      </c>
      <c r="B40" s="76" t="s">
        <v>88</v>
      </c>
      <c r="C40" s="77"/>
      <c r="D40" s="52"/>
      <c r="E40" s="53">
        <v>27468.69</v>
      </c>
      <c r="F40" s="63">
        <f>F35+F38</f>
        <v>30242.20333333334</v>
      </c>
      <c r="G40" s="54">
        <v>1120.11</v>
      </c>
      <c r="H40" s="52">
        <v>10945.35</v>
      </c>
      <c r="I40" s="56">
        <f>H40/H$40</f>
        <v>1</v>
      </c>
      <c r="J40" s="57">
        <f>H40/E40-1</f>
        <v>-0.6015336006194689</v>
      </c>
      <c r="K40" s="63">
        <f>K35+K38</f>
        <v>42894.1</v>
      </c>
      <c r="L40" s="56">
        <f>K40/K$40</f>
        <v>1</v>
      </c>
      <c r="M40" s="57">
        <f>K40/E40-1</f>
        <v>0.561563365417135</v>
      </c>
      <c r="N40" s="89"/>
      <c r="O40" s="59">
        <f>N40/E40-1</f>
        <v>-1</v>
      </c>
      <c r="P40" s="52"/>
      <c r="Q40" s="56" t="e">
        <f>P40/P$40</f>
        <v>#DIV/0!</v>
      </c>
      <c r="R40" s="52">
        <f>P40/E40-1</f>
        <v>-1</v>
      </c>
      <c r="S40" s="63">
        <f>S35+S38</f>
        <v>31973.4444</v>
      </c>
      <c r="T40" s="56">
        <f>S40/S$40</f>
        <v>1</v>
      </c>
      <c r="U40" s="60">
        <f>S40/E40-1</f>
        <v>0.16399596777276249</v>
      </c>
      <c r="V40" s="52" t="e">
        <f t="shared" si="7"/>
        <v>#DIV/0!</v>
      </c>
      <c r="W40" s="60">
        <f t="shared" si="5"/>
        <v>0.057245864250851985</v>
      </c>
      <c r="X40" s="52">
        <f t="shared" si="8"/>
        <v>-10920.655599999998</v>
      </c>
    </row>
    <row r="41" spans="1:24" ht="12" customHeight="1">
      <c r="A41" s="49" t="s">
        <v>89</v>
      </c>
      <c r="B41" s="62" t="s">
        <v>90</v>
      </c>
      <c r="C41" s="77"/>
      <c r="D41" s="52"/>
      <c r="E41" s="53">
        <v>704.47</v>
      </c>
      <c r="F41" s="63">
        <f>F40/F36</f>
        <v>775.6002085897964</v>
      </c>
      <c r="G41" s="52">
        <v>704.47</v>
      </c>
      <c r="H41" s="54">
        <v>704.47</v>
      </c>
      <c r="I41" s="56"/>
      <c r="J41" s="57">
        <f>H41/E41-1</f>
        <v>0</v>
      </c>
      <c r="K41" s="63">
        <f>K40/K36</f>
        <v>1100.0743742306115</v>
      </c>
      <c r="L41" s="56"/>
      <c r="M41" s="90">
        <f>K41/E41-1</f>
        <v>0.5615631243780594</v>
      </c>
      <c r="N41" s="91"/>
      <c r="O41" s="59">
        <f>N41/E41-1</f>
        <v>-1</v>
      </c>
      <c r="P41" s="52"/>
      <c r="Q41" s="56"/>
      <c r="R41" s="52">
        <f>P41/E41-1</f>
        <v>-1</v>
      </c>
      <c r="S41" s="63">
        <f>S40/S36</f>
        <v>820.0001128436603</v>
      </c>
      <c r="T41" s="56"/>
      <c r="U41" s="92">
        <f>S41/E41-1</f>
        <v>0.1639957881012113</v>
      </c>
      <c r="V41" s="52" t="e">
        <f>S41/P41-1</f>
        <v>#DIV/0!</v>
      </c>
      <c r="W41" s="60">
        <f t="shared" si="5"/>
        <v>0.057245864250851985</v>
      </c>
      <c r="X41" s="52">
        <f t="shared" si="8"/>
        <v>-280.0742613869512</v>
      </c>
    </row>
    <row r="42" spans="1:24" ht="12.75">
      <c r="A42" s="93" t="s">
        <v>91</v>
      </c>
      <c r="B42" s="94" t="s">
        <v>92</v>
      </c>
      <c r="C42" s="61"/>
      <c r="D42" s="52"/>
      <c r="E42" s="95">
        <v>27468.69</v>
      </c>
      <c r="F42" s="54">
        <f>F41*F36</f>
        <v>30242.20333333334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4">
        <f>S41*S36</f>
        <v>31973.4444</v>
      </c>
      <c r="T42" s="52"/>
      <c r="U42" s="60"/>
      <c r="V42" s="52"/>
      <c r="W42" s="60">
        <f t="shared" si="5"/>
        <v>0.057245864250851985</v>
      </c>
      <c r="X42" s="52"/>
    </row>
    <row r="43" spans="1:24" ht="12.75">
      <c r="A43" s="93" t="s">
        <v>93</v>
      </c>
      <c r="B43" s="94" t="s">
        <v>94</v>
      </c>
      <c r="C43" s="52"/>
      <c r="D43" s="52"/>
      <c r="E43" s="53">
        <v>5790</v>
      </c>
      <c r="F43" s="52"/>
      <c r="G43" s="96"/>
      <c r="H43" s="96"/>
      <c r="I43" s="52"/>
      <c r="J43" s="52"/>
      <c r="K43" s="96">
        <v>7230</v>
      </c>
      <c r="L43" s="52"/>
      <c r="M43" s="52"/>
      <c r="N43" s="52"/>
      <c r="O43" s="52"/>
      <c r="P43" s="52"/>
      <c r="Q43" s="52"/>
      <c r="R43" s="52"/>
      <c r="S43" s="96">
        <f>'[1]Т.8.2.'!I21</f>
        <v>5790</v>
      </c>
      <c r="T43" s="52"/>
      <c r="U43" s="60"/>
      <c r="V43" s="52"/>
      <c r="W43" s="66" t="e">
        <f t="shared" si="5"/>
        <v>#DIV/0!</v>
      </c>
      <c r="X43" s="52"/>
    </row>
    <row r="44" spans="1:11" ht="22.5" customHeight="1">
      <c r="A44" s="97"/>
      <c r="B44" s="98"/>
      <c r="C44" s="98"/>
      <c r="D44" s="98"/>
      <c r="E44" s="99"/>
      <c r="F44" s="98"/>
      <c r="G44" s="98"/>
      <c r="H44" s="98"/>
      <c r="I44" s="100"/>
      <c r="J44" s="100"/>
      <c r="K44" s="100"/>
    </row>
    <row r="45" spans="1:19" ht="24.75" customHeight="1">
      <c r="A45" s="97"/>
      <c r="B45" s="98"/>
      <c r="C45" s="98"/>
      <c r="D45" s="98"/>
      <c r="E45" s="98"/>
      <c r="F45" s="98"/>
      <c r="G45" s="98"/>
      <c r="H45" s="98"/>
      <c r="I45" s="100"/>
      <c r="J45" s="100"/>
      <c r="K45" s="100"/>
      <c r="S45" s="101">
        <f>820*S36</f>
        <v>31973.44</v>
      </c>
    </row>
    <row r="46" spans="1:19" ht="12.75">
      <c r="A46" s="102"/>
      <c r="B46" s="103"/>
      <c r="C46" s="100"/>
      <c r="D46" s="100"/>
      <c r="E46" s="100"/>
      <c r="F46" s="100"/>
      <c r="G46" s="100"/>
      <c r="H46" s="100"/>
      <c r="I46" s="100"/>
      <c r="J46" s="100"/>
      <c r="K46" s="100"/>
      <c r="S46" s="101">
        <f>S45-S40</f>
        <v>-0.004400000001623994</v>
      </c>
    </row>
    <row r="47" spans="1:2" ht="12.75">
      <c r="A47" s="104"/>
      <c r="B47" s="105"/>
    </row>
    <row r="48" spans="1:2" ht="12.75">
      <c r="A48" s="104"/>
      <c r="B48" s="105"/>
    </row>
    <row r="49" spans="1:2" ht="12.75">
      <c r="A49" s="104"/>
      <c r="B49" s="105"/>
    </row>
    <row r="50" spans="1:2" ht="12.75">
      <c r="A50" s="104"/>
      <c r="B50" s="105"/>
    </row>
    <row r="51" spans="1:2" ht="12.75">
      <c r="A51" s="104"/>
      <c r="B51" s="105"/>
    </row>
    <row r="52" ht="12.75">
      <c r="B52" s="105"/>
    </row>
    <row r="53" ht="12.75">
      <c r="B53" s="105"/>
    </row>
    <row r="54" ht="12.75">
      <c r="B54" s="105"/>
    </row>
    <row r="55" ht="12.75">
      <c r="B55" s="105"/>
    </row>
    <row r="56" ht="12.75">
      <c r="B56" s="105"/>
    </row>
    <row r="57" ht="12.75">
      <c r="B57" s="105"/>
    </row>
    <row r="58" ht="12.75">
      <c r="B58" s="105"/>
    </row>
    <row r="59" ht="12.75">
      <c r="B59" s="105"/>
    </row>
    <row r="60" ht="12.75">
      <c r="B60" s="105"/>
    </row>
    <row r="61" ht="12.75">
      <c r="B61" s="105"/>
    </row>
    <row r="62" ht="12.75">
      <c r="B62" s="105"/>
    </row>
    <row r="63" ht="12.75">
      <c r="B63" s="105"/>
    </row>
    <row r="64" ht="12.75">
      <c r="B64" s="105"/>
    </row>
    <row r="65" ht="12.75">
      <c r="B65" s="105"/>
    </row>
    <row r="66" ht="12.75">
      <c r="B66" s="105"/>
    </row>
    <row r="67" ht="12.75">
      <c r="B67" s="105"/>
    </row>
    <row r="68" ht="12.75">
      <c r="B68" s="105"/>
    </row>
    <row r="69" ht="12.75">
      <c r="B69" s="105"/>
    </row>
    <row r="70" ht="12.75">
      <c r="B70" s="105"/>
    </row>
    <row r="71" ht="12.75">
      <c r="B71" s="105"/>
    </row>
    <row r="72" ht="12.75">
      <c r="B72" s="106"/>
    </row>
    <row r="73" ht="12.75">
      <c r="B73" s="106"/>
    </row>
    <row r="74" ht="12.75">
      <c r="B74" s="106"/>
    </row>
    <row r="75" ht="12.75">
      <c r="B75" s="106"/>
    </row>
    <row r="76" ht="12.75">
      <c r="B76" s="106"/>
    </row>
    <row r="77" ht="12.75">
      <c r="B77" s="106"/>
    </row>
    <row r="78" ht="12.75">
      <c r="B78" s="106"/>
    </row>
    <row r="79" ht="12.75">
      <c r="B79" s="106"/>
    </row>
    <row r="80" ht="12.75">
      <c r="B80" s="106"/>
    </row>
    <row r="81" ht="12.75">
      <c r="B81" s="106"/>
    </row>
  </sheetData>
  <mergeCells count="27">
    <mergeCell ref="X6:X7"/>
    <mergeCell ref="T6:T7"/>
    <mergeCell ref="U6:U7"/>
    <mergeCell ref="V6:V7"/>
    <mergeCell ref="W6:W7"/>
    <mergeCell ref="P6:P7"/>
    <mergeCell ref="Q6:Q7"/>
    <mergeCell ref="R6:R7"/>
    <mergeCell ref="S6:S7"/>
    <mergeCell ref="P5:X5"/>
    <mergeCell ref="C6:D6"/>
    <mergeCell ref="E6:H6"/>
    <mergeCell ref="I6:I7"/>
    <mergeCell ref="J6:J7"/>
    <mergeCell ref="K6:K7"/>
    <mergeCell ref="L6:L7"/>
    <mergeCell ref="M6:M7"/>
    <mergeCell ref="N6:N7"/>
    <mergeCell ref="O6:O7"/>
    <mergeCell ref="A5:A7"/>
    <mergeCell ref="B5:B7"/>
    <mergeCell ref="C5:K5"/>
    <mergeCell ref="N5:O5"/>
    <mergeCell ref="C1:X1"/>
    <mergeCell ref="A2:X2"/>
    <mergeCell ref="B3:J3"/>
    <mergeCell ref="V3:X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C18" sqref="C18"/>
    </sheetView>
  </sheetViews>
  <sheetFormatPr defaultColWidth="9.33203125" defaultRowHeight="12.75"/>
  <cols>
    <col min="1" max="1" width="4.16015625" style="107" customWidth="1"/>
    <col min="2" max="2" width="42" style="107" customWidth="1"/>
    <col min="3" max="3" width="12.33203125" style="107" customWidth="1"/>
    <col min="4" max="4" width="11.5" style="107" customWidth="1"/>
    <col min="5" max="5" width="7.83203125" style="107" customWidth="1"/>
    <col min="6" max="6" width="11.33203125" style="107" customWidth="1"/>
    <col min="7" max="7" width="10.16015625" style="107" customWidth="1"/>
    <col min="8" max="8" width="11" style="107" customWidth="1"/>
    <col min="9" max="9" width="12.83203125" style="107" customWidth="1"/>
    <col min="10" max="10" width="12.33203125" style="107" customWidth="1"/>
    <col min="11" max="16384" width="9.33203125" style="107" customWidth="1"/>
  </cols>
  <sheetData>
    <row r="1" spans="8:9" ht="12.75">
      <c r="H1" s="108" t="s">
        <v>95</v>
      </c>
      <c r="I1" s="108"/>
    </row>
    <row r="2" spans="1:9" ht="15" customHeight="1">
      <c r="A2" s="109" t="s">
        <v>96</v>
      </c>
      <c r="B2" s="109"/>
      <c r="C2" s="109"/>
      <c r="D2" s="109"/>
      <c r="E2" s="109"/>
      <c r="F2" s="109"/>
      <c r="G2" s="109"/>
      <c r="H2" s="109"/>
      <c r="I2" s="109"/>
    </row>
    <row r="3" spans="8:9" ht="12.75" customHeight="1" thickBot="1">
      <c r="H3" s="110" t="s">
        <v>97</v>
      </c>
      <c r="I3" s="110"/>
    </row>
    <row r="4" spans="1:10" ht="22.5" customHeight="1" thickBot="1">
      <c r="A4" s="111" t="s">
        <v>98</v>
      </c>
      <c r="B4" s="112"/>
      <c r="C4" s="206" t="s">
        <v>132</v>
      </c>
      <c r="D4" s="113"/>
      <c r="E4" s="114"/>
      <c r="F4" s="115" t="s">
        <v>99</v>
      </c>
      <c r="G4" s="116"/>
      <c r="H4" s="116"/>
      <c r="I4" s="117" t="s">
        <v>100</v>
      </c>
      <c r="J4" s="117" t="s">
        <v>101</v>
      </c>
    </row>
    <row r="5" spans="1:10" ht="56.25" customHeight="1" thickBot="1">
      <c r="A5" s="118"/>
      <c r="B5" s="119"/>
      <c r="C5" s="120" t="s">
        <v>102</v>
      </c>
      <c r="D5" s="120" t="s">
        <v>103</v>
      </c>
      <c r="E5" s="121" t="s">
        <v>104</v>
      </c>
      <c r="F5" s="122" t="s">
        <v>102</v>
      </c>
      <c r="G5" s="123" t="s">
        <v>105</v>
      </c>
      <c r="H5" s="124" t="s">
        <v>106</v>
      </c>
      <c r="I5" s="125"/>
      <c r="J5" s="125"/>
    </row>
    <row r="6" spans="1:11" ht="9" customHeight="1" thickBot="1">
      <c r="A6" s="126">
        <v>1</v>
      </c>
      <c r="B6" s="127">
        <v>2</v>
      </c>
      <c r="C6" s="127">
        <v>3</v>
      </c>
      <c r="D6" s="127">
        <v>4</v>
      </c>
      <c r="E6" s="128">
        <v>5</v>
      </c>
      <c r="F6" s="129">
        <v>6</v>
      </c>
      <c r="G6" s="130">
        <v>7</v>
      </c>
      <c r="H6" s="131">
        <v>8</v>
      </c>
      <c r="I6" s="129">
        <v>9</v>
      </c>
      <c r="J6" s="129">
        <v>10</v>
      </c>
      <c r="K6" s="132"/>
    </row>
    <row r="7" spans="1:10" ht="13.5" customHeight="1">
      <c r="A7" s="133" t="s">
        <v>28</v>
      </c>
      <c r="B7" s="134" t="s">
        <v>107</v>
      </c>
      <c r="C7" s="135"/>
      <c r="D7" s="135"/>
      <c r="E7" s="136"/>
      <c r="F7" s="137"/>
      <c r="G7" s="138">
        <v>1.69</v>
      </c>
      <c r="H7" s="139">
        <f>'[1]Т3'!C42</f>
        <v>17.61298</v>
      </c>
      <c r="I7" s="140">
        <f>'[1]Т3'!C64</f>
        <v>44.076</v>
      </c>
      <c r="J7" s="140">
        <f>J24+J15</f>
        <v>42.831999999999994</v>
      </c>
    </row>
    <row r="8" spans="1:10" ht="12.75" customHeight="1" hidden="1">
      <c r="A8" s="141"/>
      <c r="B8" s="142" t="s">
        <v>108</v>
      </c>
      <c r="C8" s="143"/>
      <c r="D8" s="143"/>
      <c r="E8" s="144"/>
      <c r="F8" s="145"/>
      <c r="G8" s="146"/>
      <c r="H8" s="145"/>
      <c r="I8" s="145"/>
      <c r="J8" s="145"/>
    </row>
    <row r="9" spans="1:10" ht="10.5" customHeight="1">
      <c r="A9" s="141"/>
      <c r="B9" s="142" t="s">
        <v>109</v>
      </c>
      <c r="C9" s="143"/>
      <c r="D9" s="143"/>
      <c r="E9" s="144"/>
      <c r="F9" s="145"/>
      <c r="G9" s="146"/>
      <c r="H9" s="145"/>
      <c r="I9" s="145"/>
      <c r="J9" s="145"/>
    </row>
    <row r="10" spans="1:10" ht="12.75">
      <c r="A10" s="141"/>
      <c r="B10" s="142" t="s">
        <v>110</v>
      </c>
      <c r="C10" s="147"/>
      <c r="D10" s="147"/>
      <c r="E10" s="148"/>
      <c r="F10" s="149"/>
      <c r="G10" s="150">
        <v>1.69</v>
      </c>
      <c r="H10" s="151">
        <v>3.4</v>
      </c>
      <c r="I10" s="151">
        <v>5.84</v>
      </c>
      <c r="J10" s="151">
        <f>J27+J18</f>
        <v>5.681</v>
      </c>
    </row>
    <row r="11" spans="1:10" ht="12.75">
      <c r="A11" s="141"/>
      <c r="B11" s="142" t="s">
        <v>111</v>
      </c>
      <c r="C11" s="147"/>
      <c r="D11" s="147"/>
      <c r="E11" s="148"/>
      <c r="F11" s="149"/>
      <c r="G11" s="150"/>
      <c r="H11" s="149"/>
      <c r="I11" s="149"/>
      <c r="J11" s="149"/>
    </row>
    <row r="12" spans="1:10" ht="12.75">
      <c r="A12" s="141"/>
      <c r="B12" s="142" t="s">
        <v>112</v>
      </c>
      <c r="C12" s="147"/>
      <c r="D12" s="147"/>
      <c r="E12" s="148"/>
      <c r="F12" s="149"/>
      <c r="G12" s="150"/>
      <c r="H12" s="149"/>
      <c r="I12" s="149"/>
      <c r="J12" s="149"/>
    </row>
    <row r="13" spans="1:10" ht="12.75">
      <c r="A13" s="141"/>
      <c r="B13" s="142" t="s">
        <v>113</v>
      </c>
      <c r="C13" s="147"/>
      <c r="D13" s="147"/>
      <c r="E13" s="148"/>
      <c r="F13" s="149"/>
      <c r="G13" s="150"/>
      <c r="H13" s="149"/>
      <c r="I13" s="149"/>
      <c r="J13" s="149"/>
    </row>
    <row r="14" spans="1:10" ht="0.75" customHeight="1">
      <c r="A14" s="141"/>
      <c r="B14" s="142" t="s">
        <v>114</v>
      </c>
      <c r="C14" s="147"/>
      <c r="D14" s="147"/>
      <c r="E14" s="148"/>
      <c r="F14" s="149"/>
      <c r="G14" s="150"/>
      <c r="H14" s="149"/>
      <c r="I14" s="149"/>
      <c r="J14" s="149"/>
    </row>
    <row r="15" spans="1:10" ht="25.5" customHeight="1">
      <c r="A15" s="152" t="s">
        <v>30</v>
      </c>
      <c r="B15" s="153" t="s">
        <v>115</v>
      </c>
      <c r="C15" s="147"/>
      <c r="D15" s="147"/>
      <c r="E15" s="148"/>
      <c r="F15" s="149"/>
      <c r="G15" s="150">
        <v>0.01</v>
      </c>
      <c r="H15" s="154">
        <v>0.4</v>
      </c>
      <c r="I15" s="154">
        <v>0.9</v>
      </c>
      <c r="J15" s="154">
        <v>0.9</v>
      </c>
    </row>
    <row r="16" spans="1:10" ht="0.75" customHeight="1">
      <c r="A16" s="141"/>
      <c r="B16" s="142" t="s">
        <v>108</v>
      </c>
      <c r="C16" s="143"/>
      <c r="D16" s="143"/>
      <c r="E16" s="144"/>
      <c r="F16" s="145"/>
      <c r="G16" s="146"/>
      <c r="H16" s="145"/>
      <c r="I16" s="145"/>
      <c r="J16" s="145"/>
    </row>
    <row r="17" spans="1:10" ht="14.25" customHeight="1">
      <c r="A17" s="141"/>
      <c r="B17" s="142" t="s">
        <v>109</v>
      </c>
      <c r="C17" s="143"/>
      <c r="D17" s="143"/>
      <c r="E17" s="144"/>
      <c r="F17" s="145"/>
      <c r="G17" s="146"/>
      <c r="H17" s="145"/>
      <c r="I17" s="145"/>
      <c r="J17" s="145"/>
    </row>
    <row r="18" spans="1:10" ht="14.25" customHeight="1">
      <c r="A18" s="141"/>
      <c r="B18" s="142" t="s">
        <v>110</v>
      </c>
      <c r="C18" s="147"/>
      <c r="D18" s="147"/>
      <c r="E18" s="148"/>
      <c r="F18" s="149"/>
      <c r="G18" s="150">
        <v>0.01</v>
      </c>
      <c r="H18" s="149">
        <v>0.01</v>
      </c>
      <c r="I18" s="149">
        <v>0.03</v>
      </c>
      <c r="J18" s="149">
        <v>0.03</v>
      </c>
    </row>
    <row r="19" spans="1:10" ht="15" customHeight="1">
      <c r="A19" s="141"/>
      <c r="B19" s="142" t="s">
        <v>111</v>
      </c>
      <c r="C19" s="147"/>
      <c r="D19" s="147"/>
      <c r="E19" s="148"/>
      <c r="F19" s="149"/>
      <c r="G19" s="150"/>
      <c r="H19" s="155"/>
      <c r="I19" s="149"/>
      <c r="J19" s="149"/>
    </row>
    <row r="20" spans="1:10" ht="12.75" customHeight="1">
      <c r="A20" s="141"/>
      <c r="B20" s="142" t="s">
        <v>112</v>
      </c>
      <c r="C20" s="147"/>
      <c r="D20" s="147"/>
      <c r="E20" s="148"/>
      <c r="F20" s="149"/>
      <c r="G20" s="150"/>
      <c r="H20" s="155"/>
      <c r="I20" s="149"/>
      <c r="J20" s="149"/>
    </row>
    <row r="21" spans="1:10" ht="15" customHeight="1">
      <c r="A21" s="141"/>
      <c r="B21" s="142" t="s">
        <v>113</v>
      </c>
      <c r="C21" s="147"/>
      <c r="D21" s="147"/>
      <c r="E21" s="148"/>
      <c r="F21" s="149"/>
      <c r="G21" s="150"/>
      <c r="H21" s="149"/>
      <c r="I21" s="149"/>
      <c r="J21" s="149"/>
    </row>
    <row r="22" spans="1:10" ht="13.5" customHeight="1" hidden="1">
      <c r="A22" s="141"/>
      <c r="B22" s="142" t="s">
        <v>114</v>
      </c>
      <c r="C22" s="147"/>
      <c r="D22" s="147"/>
      <c r="E22" s="148"/>
      <c r="F22" s="149"/>
      <c r="G22" s="150"/>
      <c r="H22" s="149"/>
      <c r="I22" s="149"/>
      <c r="J22" s="149"/>
    </row>
    <row r="23" spans="1:10" ht="12.75">
      <c r="A23" s="156" t="s">
        <v>32</v>
      </c>
      <c r="B23" s="153" t="s">
        <v>116</v>
      </c>
      <c r="C23" s="157"/>
      <c r="D23" s="157"/>
      <c r="E23" s="158"/>
      <c r="F23" s="159"/>
      <c r="G23" s="160">
        <f>G15/G7</f>
        <v>0.00591715976331361</v>
      </c>
      <c r="H23" s="160">
        <f>H15/H7</f>
        <v>0.022710523716032154</v>
      </c>
      <c r="I23" s="160">
        <f>I15/I7</f>
        <v>0.020419275796351756</v>
      </c>
      <c r="J23" s="160">
        <f>J15/J7</f>
        <v>0.021012327231976095</v>
      </c>
    </row>
    <row r="24" spans="1:10" ht="24">
      <c r="A24" s="152" t="s">
        <v>34</v>
      </c>
      <c r="B24" s="161" t="s">
        <v>117</v>
      </c>
      <c r="C24" s="157"/>
      <c r="D24" s="157"/>
      <c r="E24" s="158"/>
      <c r="F24" s="149"/>
      <c r="G24" s="154">
        <f>G7-G15</f>
        <v>1.68</v>
      </c>
      <c r="H24" s="154">
        <f>H7-H15</f>
        <v>17.21298</v>
      </c>
      <c r="I24" s="154">
        <f>I7-I15</f>
        <v>43.176</v>
      </c>
      <c r="J24" s="154">
        <f>J43</f>
        <v>41.931999999999995</v>
      </c>
    </row>
    <row r="25" spans="1:10" ht="12.75">
      <c r="A25" s="162"/>
      <c r="B25" s="163" t="s">
        <v>118</v>
      </c>
      <c r="C25" s="164"/>
      <c r="D25" s="164"/>
      <c r="E25" s="165"/>
      <c r="F25" s="166"/>
      <c r="G25" s="167"/>
      <c r="H25" s="166"/>
      <c r="I25" s="166"/>
      <c r="J25" s="166"/>
    </row>
    <row r="26" spans="1:10" ht="1.5" customHeight="1">
      <c r="A26" s="168"/>
      <c r="B26" s="169"/>
      <c r="C26" s="170"/>
      <c r="D26" s="170"/>
      <c r="E26" s="171"/>
      <c r="F26" s="172"/>
      <c r="G26" s="173"/>
      <c r="H26" s="172"/>
      <c r="I26" s="172"/>
      <c r="J26" s="172"/>
    </row>
    <row r="27" spans="1:10" ht="12.75">
      <c r="A27" s="141"/>
      <c r="B27" s="142" t="s">
        <v>110</v>
      </c>
      <c r="C27" s="157"/>
      <c r="D27" s="157"/>
      <c r="E27" s="158"/>
      <c r="F27" s="149"/>
      <c r="G27" s="151">
        <f>G10-G18</f>
        <v>1.68</v>
      </c>
      <c r="H27" s="151">
        <f>H10-H18</f>
        <v>3.39</v>
      </c>
      <c r="I27" s="151">
        <f>I10-I18</f>
        <v>5.81</v>
      </c>
      <c r="J27" s="151">
        <f>J46</f>
        <v>5.651</v>
      </c>
    </row>
    <row r="28" spans="1:10" ht="12.75">
      <c r="A28" s="141"/>
      <c r="B28" s="142" t="s">
        <v>111</v>
      </c>
      <c r="C28" s="157"/>
      <c r="D28" s="157"/>
      <c r="E28" s="158"/>
      <c r="F28" s="149"/>
      <c r="G28" s="150"/>
      <c r="H28" s="149"/>
      <c r="I28" s="149"/>
      <c r="J28" s="149"/>
    </row>
    <row r="29" spans="1:10" ht="12.75">
      <c r="A29" s="141"/>
      <c r="B29" s="142" t="s">
        <v>112</v>
      </c>
      <c r="C29" s="157"/>
      <c r="D29" s="157"/>
      <c r="E29" s="158"/>
      <c r="F29" s="149"/>
      <c r="G29" s="150"/>
      <c r="H29" s="149"/>
      <c r="I29" s="149"/>
      <c r="J29" s="149"/>
    </row>
    <row r="30" spans="1:10" ht="12.75">
      <c r="A30" s="141"/>
      <c r="B30" s="142" t="s">
        <v>113</v>
      </c>
      <c r="C30" s="157"/>
      <c r="D30" s="157"/>
      <c r="E30" s="158"/>
      <c r="F30" s="149"/>
      <c r="G30" s="150"/>
      <c r="H30" s="149"/>
      <c r="I30" s="149"/>
      <c r="J30" s="149"/>
    </row>
    <row r="31" spans="1:10" ht="12.75" customHeight="1" hidden="1">
      <c r="A31" s="141"/>
      <c r="B31" s="142" t="s">
        <v>114</v>
      </c>
      <c r="C31" s="157"/>
      <c r="D31" s="157"/>
      <c r="E31" s="158"/>
      <c r="F31" s="149"/>
      <c r="G31" s="150"/>
      <c r="H31" s="149"/>
      <c r="I31" s="149"/>
      <c r="J31" s="149"/>
    </row>
    <row r="32" spans="1:10" ht="12" customHeight="1">
      <c r="A32" s="152" t="s">
        <v>36</v>
      </c>
      <c r="B32" s="174" t="s">
        <v>119</v>
      </c>
      <c r="C32" s="157"/>
      <c r="D32" s="157"/>
      <c r="E32" s="158"/>
      <c r="F32" s="149"/>
      <c r="G32" s="150">
        <v>0</v>
      </c>
      <c r="H32" s="154">
        <v>0</v>
      </c>
      <c r="I32" s="154">
        <v>0</v>
      </c>
      <c r="J32" s="154">
        <v>0</v>
      </c>
    </row>
    <row r="33" spans="1:10" ht="12.75" customHeight="1" hidden="1">
      <c r="A33" s="141"/>
      <c r="B33" s="142" t="s">
        <v>108</v>
      </c>
      <c r="C33" s="143"/>
      <c r="D33" s="143"/>
      <c r="E33" s="144"/>
      <c r="F33" s="145"/>
      <c r="G33" s="146"/>
      <c r="H33" s="145"/>
      <c r="I33" s="145"/>
      <c r="J33" s="145"/>
    </row>
    <row r="34" spans="1:10" ht="9.75" customHeight="1">
      <c r="A34" s="141"/>
      <c r="B34" s="142" t="s">
        <v>109</v>
      </c>
      <c r="C34" s="143"/>
      <c r="D34" s="143"/>
      <c r="E34" s="144"/>
      <c r="F34" s="145"/>
      <c r="G34" s="146"/>
      <c r="H34" s="145"/>
      <c r="I34" s="145"/>
      <c r="J34" s="145"/>
    </row>
    <row r="35" spans="1:10" ht="12.75">
      <c r="A35" s="141"/>
      <c r="B35" s="142" t="s">
        <v>110</v>
      </c>
      <c r="C35" s="157"/>
      <c r="D35" s="157"/>
      <c r="E35" s="158"/>
      <c r="F35" s="149"/>
      <c r="G35" s="150"/>
      <c r="H35" s="155"/>
      <c r="I35" s="149"/>
      <c r="J35" s="149"/>
    </row>
    <row r="36" spans="1:10" ht="12.75">
      <c r="A36" s="141"/>
      <c r="B36" s="142" t="s">
        <v>111</v>
      </c>
      <c r="C36" s="157"/>
      <c r="D36" s="157"/>
      <c r="E36" s="158"/>
      <c r="F36" s="149"/>
      <c r="G36" s="150"/>
      <c r="H36" s="155"/>
      <c r="I36" s="149"/>
      <c r="J36" s="149"/>
    </row>
    <row r="37" spans="1:10" ht="12.75">
      <c r="A37" s="141"/>
      <c r="B37" s="142" t="s">
        <v>112</v>
      </c>
      <c r="C37" s="157"/>
      <c r="D37" s="157"/>
      <c r="E37" s="158"/>
      <c r="F37" s="149"/>
      <c r="G37" s="150"/>
      <c r="H37" s="155"/>
      <c r="I37" s="149"/>
      <c r="J37" s="149"/>
    </row>
    <row r="38" spans="1:10" ht="12.75">
      <c r="A38" s="141"/>
      <c r="B38" s="142" t="s">
        <v>113</v>
      </c>
      <c r="C38" s="157"/>
      <c r="D38" s="157"/>
      <c r="E38" s="158"/>
      <c r="F38" s="149"/>
      <c r="G38" s="150"/>
      <c r="H38" s="155"/>
      <c r="I38" s="149"/>
      <c r="J38" s="149"/>
    </row>
    <row r="39" spans="1:10" ht="0.75" customHeight="1" hidden="1">
      <c r="A39" s="141"/>
      <c r="B39" s="142" t="s">
        <v>114</v>
      </c>
      <c r="C39" s="157"/>
      <c r="D39" s="157"/>
      <c r="E39" s="158"/>
      <c r="F39" s="149"/>
      <c r="G39" s="150"/>
      <c r="H39" s="155"/>
      <c r="I39" s="149"/>
      <c r="J39" s="149"/>
    </row>
    <row r="40" spans="1:10" ht="12.75">
      <c r="A40" s="141"/>
      <c r="B40" s="175" t="s">
        <v>109</v>
      </c>
      <c r="C40" s="157"/>
      <c r="D40" s="157"/>
      <c r="E40" s="158"/>
      <c r="F40" s="149"/>
      <c r="G40" s="150"/>
      <c r="H40" s="155"/>
      <c r="I40" s="149"/>
      <c r="J40" s="149"/>
    </row>
    <row r="41" spans="1:10" ht="12.75">
      <c r="A41" s="141"/>
      <c r="B41" s="175" t="s">
        <v>120</v>
      </c>
      <c r="C41" s="157"/>
      <c r="D41" s="157"/>
      <c r="E41" s="158"/>
      <c r="F41" s="149"/>
      <c r="G41" s="150"/>
      <c r="H41" s="155"/>
      <c r="I41" s="149"/>
      <c r="J41" s="149"/>
    </row>
    <row r="42" spans="1:10" ht="12.75">
      <c r="A42" s="141"/>
      <c r="B42" s="175" t="s">
        <v>121</v>
      </c>
      <c r="C42" s="157"/>
      <c r="D42" s="157"/>
      <c r="E42" s="158"/>
      <c r="F42" s="149"/>
      <c r="G42" s="150"/>
      <c r="H42" s="155"/>
      <c r="I42" s="149"/>
      <c r="J42" s="149"/>
    </row>
    <row r="43" spans="1:10" ht="24">
      <c r="A43" s="152" t="s">
        <v>38</v>
      </c>
      <c r="B43" s="161" t="s">
        <v>122</v>
      </c>
      <c r="C43" s="176"/>
      <c r="D43" s="176"/>
      <c r="E43" s="177"/>
      <c r="F43" s="149"/>
      <c r="G43" s="154">
        <f>G24+G32</f>
        <v>1.68</v>
      </c>
      <c r="H43" s="154">
        <f>H24+H32</f>
        <v>17.21298</v>
      </c>
      <c r="I43" s="154">
        <f>I24+I32</f>
        <v>43.176</v>
      </c>
      <c r="J43" s="154">
        <f>J70+J51</f>
        <v>41.931999999999995</v>
      </c>
    </row>
    <row r="44" spans="1:10" ht="12.75" customHeight="1" hidden="1">
      <c r="A44" s="141"/>
      <c r="B44" s="142" t="s">
        <v>108</v>
      </c>
      <c r="C44" s="143"/>
      <c r="D44" s="143"/>
      <c r="E44" s="144"/>
      <c r="F44" s="145"/>
      <c r="G44" s="146"/>
      <c r="H44" s="145"/>
      <c r="I44" s="145"/>
      <c r="J44" s="154">
        <f>J71+J52</f>
        <v>0</v>
      </c>
    </row>
    <row r="45" spans="1:10" ht="10.5" customHeight="1">
      <c r="A45" s="141"/>
      <c r="B45" s="142" t="s">
        <v>109</v>
      </c>
      <c r="C45" s="143"/>
      <c r="D45" s="143"/>
      <c r="E45" s="144"/>
      <c r="F45" s="145"/>
      <c r="G45" s="146"/>
      <c r="H45" s="145"/>
      <c r="I45" s="145"/>
      <c r="J45" s="154">
        <f>J72+J53</f>
        <v>0</v>
      </c>
    </row>
    <row r="46" spans="1:10" ht="12.75">
      <c r="A46" s="152"/>
      <c r="B46" s="142" t="s">
        <v>110</v>
      </c>
      <c r="C46" s="176"/>
      <c r="D46" s="176"/>
      <c r="E46" s="177"/>
      <c r="F46" s="149"/>
      <c r="G46" s="151">
        <f>G27+G35</f>
        <v>1.68</v>
      </c>
      <c r="H46" s="151">
        <f>H27+H35</f>
        <v>3.39</v>
      </c>
      <c r="I46" s="151">
        <f>I27+I35</f>
        <v>5.81</v>
      </c>
      <c r="J46" s="154">
        <f>J73+J54</f>
        <v>5.651</v>
      </c>
    </row>
    <row r="47" spans="1:10" ht="12.75">
      <c r="A47" s="152"/>
      <c r="B47" s="142" t="s">
        <v>111</v>
      </c>
      <c r="C47" s="176"/>
      <c r="D47" s="176"/>
      <c r="E47" s="177"/>
      <c r="F47" s="149"/>
      <c r="G47" s="150"/>
      <c r="H47" s="149"/>
      <c r="I47" s="149"/>
      <c r="J47" s="149"/>
    </row>
    <row r="48" spans="1:10" ht="12.75">
      <c r="A48" s="152"/>
      <c r="B48" s="142" t="s">
        <v>112</v>
      </c>
      <c r="C48" s="176"/>
      <c r="D48" s="176"/>
      <c r="E48" s="177"/>
      <c r="F48" s="149"/>
      <c r="G48" s="150"/>
      <c r="H48" s="149"/>
      <c r="I48" s="149"/>
      <c r="J48" s="149"/>
    </row>
    <row r="49" spans="1:10" ht="12.75">
      <c r="A49" s="152"/>
      <c r="B49" s="142" t="s">
        <v>113</v>
      </c>
      <c r="C49" s="176"/>
      <c r="D49" s="176"/>
      <c r="E49" s="177"/>
      <c r="F49" s="149"/>
      <c r="G49" s="150"/>
      <c r="H49" s="149"/>
      <c r="I49" s="149"/>
      <c r="J49" s="149"/>
    </row>
    <row r="50" spans="1:10" ht="12.75" customHeight="1" hidden="1">
      <c r="A50" s="152"/>
      <c r="B50" s="142" t="s">
        <v>114</v>
      </c>
      <c r="C50" s="176"/>
      <c r="D50" s="176"/>
      <c r="E50" s="177"/>
      <c r="F50" s="149"/>
      <c r="G50" s="150"/>
      <c r="H50" s="149"/>
      <c r="I50" s="149"/>
      <c r="J50" s="149"/>
    </row>
    <row r="51" spans="1:10" ht="12.75" customHeight="1">
      <c r="A51" s="152" t="s">
        <v>40</v>
      </c>
      <c r="B51" s="153" t="s">
        <v>123</v>
      </c>
      <c r="C51" s="147"/>
      <c r="D51" s="147"/>
      <c r="E51" s="148"/>
      <c r="F51" s="149"/>
      <c r="G51" s="150">
        <v>0.927</v>
      </c>
      <c r="H51" s="154">
        <f>H7*0.095</f>
        <v>1.6732331</v>
      </c>
      <c r="I51" s="154">
        <f>I7*0.095</f>
        <v>4.18722</v>
      </c>
      <c r="J51" s="154">
        <v>2.94</v>
      </c>
    </row>
    <row r="52" spans="1:10" ht="0.75" customHeight="1">
      <c r="A52" s="141"/>
      <c r="B52" s="142" t="s">
        <v>108</v>
      </c>
      <c r="C52" s="143"/>
      <c r="D52" s="143"/>
      <c r="E52" s="144"/>
      <c r="F52" s="145"/>
      <c r="G52" s="146"/>
      <c r="H52" s="154">
        <f>H8*0.095</f>
        <v>0</v>
      </c>
      <c r="I52" s="154">
        <f>I8*0.095</f>
        <v>0</v>
      </c>
      <c r="J52" s="154">
        <f>J8*0.095</f>
        <v>0</v>
      </c>
    </row>
    <row r="53" spans="1:10" ht="11.25" customHeight="1">
      <c r="A53" s="141"/>
      <c r="B53" s="142" t="s">
        <v>109</v>
      </c>
      <c r="C53" s="143"/>
      <c r="D53" s="143"/>
      <c r="E53" s="144"/>
      <c r="F53" s="145"/>
      <c r="G53" s="146"/>
      <c r="H53" s="154"/>
      <c r="I53" s="154"/>
      <c r="J53" s="154"/>
    </row>
    <row r="54" spans="1:10" ht="12.75">
      <c r="A54" s="141"/>
      <c r="B54" s="142" t="s">
        <v>110</v>
      </c>
      <c r="C54" s="147"/>
      <c r="D54" s="147"/>
      <c r="E54" s="148"/>
      <c r="F54" s="149"/>
      <c r="G54" s="150">
        <v>0.927</v>
      </c>
      <c r="H54" s="154">
        <f>H10*0.095</f>
        <v>0.323</v>
      </c>
      <c r="I54" s="154">
        <f>I10*0.095</f>
        <v>0.5548</v>
      </c>
      <c r="J54" s="154">
        <v>0.396</v>
      </c>
    </row>
    <row r="55" spans="1:10" ht="12.75">
      <c r="A55" s="141"/>
      <c r="B55" s="142" t="s">
        <v>111</v>
      </c>
      <c r="C55" s="147"/>
      <c r="D55" s="147"/>
      <c r="E55" s="148"/>
      <c r="F55" s="149"/>
      <c r="G55" s="150"/>
      <c r="H55" s="149"/>
      <c r="I55" s="149"/>
      <c r="J55" s="149"/>
    </row>
    <row r="56" spans="1:10" ht="12.75">
      <c r="A56" s="141"/>
      <c r="B56" s="142" t="s">
        <v>112</v>
      </c>
      <c r="C56" s="147"/>
      <c r="D56" s="147"/>
      <c r="E56" s="148"/>
      <c r="F56" s="149"/>
      <c r="G56" s="150"/>
      <c r="H56" s="149"/>
      <c r="I56" s="149"/>
      <c r="J56" s="149"/>
    </row>
    <row r="57" spans="1:10" ht="13.5" customHeight="1">
      <c r="A57" s="141"/>
      <c r="B57" s="142" t="s">
        <v>113</v>
      </c>
      <c r="C57" s="147"/>
      <c r="D57" s="147"/>
      <c r="E57" s="148"/>
      <c r="F57" s="149"/>
      <c r="G57" s="150"/>
      <c r="H57" s="149"/>
      <c r="I57" s="149"/>
      <c r="J57" s="149"/>
    </row>
    <row r="58" spans="1:10" ht="12.75" customHeight="1" hidden="1">
      <c r="A58" s="141"/>
      <c r="B58" s="142" t="s">
        <v>114</v>
      </c>
      <c r="C58" s="147"/>
      <c r="D58" s="147"/>
      <c r="E58" s="148"/>
      <c r="F58" s="149"/>
      <c r="G58" s="150"/>
      <c r="H58" s="149"/>
      <c r="I58" s="149"/>
      <c r="J58" s="149"/>
    </row>
    <row r="59" spans="1:10" ht="12.75">
      <c r="A59" s="141"/>
      <c r="B59" s="178" t="s">
        <v>109</v>
      </c>
      <c r="C59" s="95"/>
      <c r="D59" s="95"/>
      <c r="E59" s="155"/>
      <c r="F59" s="149"/>
      <c r="G59" s="150"/>
      <c r="H59" s="149"/>
      <c r="I59" s="149"/>
      <c r="J59" s="149"/>
    </row>
    <row r="60" spans="1:10" ht="11.25" customHeight="1">
      <c r="A60" s="141" t="s">
        <v>124</v>
      </c>
      <c r="B60" s="175" t="s">
        <v>125</v>
      </c>
      <c r="C60" s="179"/>
      <c r="D60" s="179"/>
      <c r="E60" s="180"/>
      <c r="F60" s="149"/>
      <c r="G60" s="150"/>
      <c r="H60" s="149"/>
      <c r="I60" s="149"/>
      <c r="J60" s="149"/>
    </row>
    <row r="61" spans="1:10" ht="14.25" customHeight="1">
      <c r="A61" s="141" t="s">
        <v>126</v>
      </c>
      <c r="B61" s="175" t="s">
        <v>127</v>
      </c>
      <c r="C61" s="179"/>
      <c r="D61" s="179"/>
      <c r="E61" s="180"/>
      <c r="F61" s="149"/>
      <c r="G61" s="150"/>
      <c r="H61" s="149"/>
      <c r="I61" s="149"/>
      <c r="J61" s="149"/>
    </row>
    <row r="62" spans="1:10" ht="13.5" customHeight="1">
      <c r="A62" s="181" t="s">
        <v>42</v>
      </c>
      <c r="B62" s="182" t="s">
        <v>128</v>
      </c>
      <c r="C62" s="183"/>
      <c r="D62" s="183"/>
      <c r="E62" s="184"/>
      <c r="F62" s="185"/>
      <c r="G62" s="186">
        <f>G51/G43</f>
        <v>0.5517857142857143</v>
      </c>
      <c r="H62" s="186">
        <f>H51/H43</f>
        <v>0.09720763633025774</v>
      </c>
      <c r="I62" s="186">
        <f>I51/I43</f>
        <v>0.09698026681489716</v>
      </c>
      <c r="J62" s="186">
        <f>J51/J43</f>
        <v>0.07011351712296099</v>
      </c>
    </row>
    <row r="63" spans="1:10" ht="0.75" customHeight="1">
      <c r="A63" s="162"/>
      <c r="B63" s="163" t="s">
        <v>129</v>
      </c>
      <c r="C63" s="164"/>
      <c r="D63" s="164"/>
      <c r="E63" s="165"/>
      <c r="F63" s="166"/>
      <c r="G63" s="167"/>
      <c r="H63" s="187">
        <v>0.097</v>
      </c>
      <c r="I63" s="166"/>
      <c r="J63" s="166"/>
    </row>
    <row r="64" spans="1:10" ht="1.5" customHeight="1" hidden="1">
      <c r="A64" s="168"/>
      <c r="B64" s="169"/>
      <c r="C64" s="170"/>
      <c r="D64" s="170"/>
      <c r="E64" s="171"/>
      <c r="F64" s="172"/>
      <c r="G64" s="173"/>
      <c r="H64" s="187">
        <v>0.097</v>
      </c>
      <c r="I64" s="172"/>
      <c r="J64" s="172"/>
    </row>
    <row r="65" spans="1:10" ht="12.75">
      <c r="A65" s="188"/>
      <c r="B65" s="189" t="s">
        <v>110</v>
      </c>
      <c r="C65" s="190"/>
      <c r="D65" s="190"/>
      <c r="E65" s="191"/>
      <c r="F65" s="137"/>
      <c r="G65" s="187">
        <f>G54/G46</f>
        <v>0.5517857142857143</v>
      </c>
      <c r="H65" s="187">
        <v>0.097</v>
      </c>
      <c r="I65" s="187">
        <v>0.097</v>
      </c>
      <c r="J65" s="187">
        <f>J54/J46</f>
        <v>0.07007609272695099</v>
      </c>
    </row>
    <row r="66" spans="1:10" ht="12.75">
      <c r="A66" s="141"/>
      <c r="B66" s="142" t="s">
        <v>111</v>
      </c>
      <c r="C66" s="192"/>
      <c r="D66" s="192"/>
      <c r="E66" s="193"/>
      <c r="F66" s="149"/>
      <c r="G66" s="150"/>
      <c r="H66" s="155"/>
      <c r="I66" s="149"/>
      <c r="J66" s="149"/>
    </row>
    <row r="67" spans="1:10" ht="12.75">
      <c r="A67" s="141"/>
      <c r="B67" s="142" t="s">
        <v>112</v>
      </c>
      <c r="C67" s="192"/>
      <c r="D67" s="192"/>
      <c r="E67" s="193"/>
      <c r="F67" s="149"/>
      <c r="G67" s="150"/>
      <c r="H67" s="155"/>
      <c r="I67" s="149"/>
      <c r="J67" s="149"/>
    </row>
    <row r="68" spans="1:10" ht="12.75">
      <c r="A68" s="141"/>
      <c r="B68" s="142" t="s">
        <v>113</v>
      </c>
      <c r="C68" s="192"/>
      <c r="D68" s="192"/>
      <c r="E68" s="193"/>
      <c r="F68" s="149"/>
      <c r="G68" s="150"/>
      <c r="H68" s="155"/>
      <c r="I68" s="149"/>
      <c r="J68" s="149"/>
    </row>
    <row r="69" spans="1:10" ht="12.75" customHeight="1" hidden="1">
      <c r="A69" s="141"/>
      <c r="B69" s="142" t="s">
        <v>114</v>
      </c>
      <c r="C69" s="192"/>
      <c r="D69" s="192"/>
      <c r="E69" s="193"/>
      <c r="F69" s="149"/>
      <c r="G69" s="150"/>
      <c r="H69" s="155"/>
      <c r="I69" s="149"/>
      <c r="J69" s="149"/>
    </row>
    <row r="70" spans="1:10" ht="24" customHeight="1">
      <c r="A70" s="152" t="s">
        <v>50</v>
      </c>
      <c r="B70" s="161" t="s">
        <v>130</v>
      </c>
      <c r="C70" s="192"/>
      <c r="D70" s="192"/>
      <c r="E70" s="193"/>
      <c r="F70" s="154"/>
      <c r="G70" s="154">
        <f>G43-G51</f>
        <v>0.7529999999999999</v>
      </c>
      <c r="H70" s="154">
        <f>H43-H51</f>
        <v>15.5397469</v>
      </c>
      <c r="I70" s="154">
        <f>I43-I51</f>
        <v>38.988780000000006</v>
      </c>
      <c r="J70" s="154">
        <v>38.992</v>
      </c>
    </row>
    <row r="71" spans="1:10" ht="12.75" customHeight="1" hidden="1">
      <c r="A71" s="194"/>
      <c r="B71" s="142" t="s">
        <v>131</v>
      </c>
      <c r="C71" s="95"/>
      <c r="D71" s="95"/>
      <c r="E71" s="155"/>
      <c r="F71" s="149"/>
      <c r="G71" s="150"/>
      <c r="H71" s="149"/>
      <c r="I71" s="149"/>
      <c r="J71" s="149"/>
    </row>
    <row r="72" spans="1:10" ht="11.25" customHeight="1">
      <c r="A72" s="194"/>
      <c r="B72" s="142" t="s">
        <v>109</v>
      </c>
      <c r="C72" s="95"/>
      <c r="D72" s="95"/>
      <c r="E72" s="155"/>
      <c r="F72" s="149"/>
      <c r="G72" s="150"/>
      <c r="H72" s="149"/>
      <c r="I72" s="149"/>
      <c r="J72" s="149"/>
    </row>
    <row r="73" spans="1:10" ht="12.75">
      <c r="A73" s="194"/>
      <c r="B73" s="142" t="s">
        <v>110</v>
      </c>
      <c r="C73" s="95"/>
      <c r="D73" s="95"/>
      <c r="E73" s="155"/>
      <c r="F73" s="149"/>
      <c r="G73" s="154">
        <f>G46-G54</f>
        <v>0.7529999999999999</v>
      </c>
      <c r="H73" s="154">
        <f>H46-H54</f>
        <v>3.067</v>
      </c>
      <c r="I73" s="154">
        <f>I46-I54</f>
        <v>5.255199999999999</v>
      </c>
      <c r="J73" s="154">
        <v>5.255</v>
      </c>
    </row>
    <row r="74" spans="1:10" ht="12.75">
      <c r="A74" s="194"/>
      <c r="B74" s="142" t="s">
        <v>111</v>
      </c>
      <c r="C74" s="95"/>
      <c r="D74" s="95"/>
      <c r="E74" s="155"/>
      <c r="F74" s="149"/>
      <c r="G74" s="150"/>
      <c r="H74" s="155"/>
      <c r="I74" s="149"/>
      <c r="J74" s="149"/>
    </row>
    <row r="75" spans="1:10" ht="12.75">
      <c r="A75" s="194"/>
      <c r="B75" s="142" t="s">
        <v>112</v>
      </c>
      <c r="C75" s="95"/>
      <c r="D75" s="95"/>
      <c r="E75" s="155"/>
      <c r="F75" s="149"/>
      <c r="G75" s="150"/>
      <c r="H75" s="155"/>
      <c r="I75" s="149"/>
      <c r="J75" s="149"/>
    </row>
    <row r="76" spans="1:10" ht="13.5" customHeight="1" thickBot="1">
      <c r="A76" s="195"/>
      <c r="B76" s="142" t="s">
        <v>113</v>
      </c>
      <c r="C76" s="196"/>
      <c r="D76" s="196"/>
      <c r="E76" s="197"/>
      <c r="F76" s="198"/>
      <c r="G76" s="199"/>
      <c r="H76" s="197"/>
      <c r="I76" s="198"/>
      <c r="J76" s="198"/>
    </row>
    <row r="77" spans="1:9" ht="12.75" hidden="1">
      <c r="A77" s="200"/>
      <c r="B77" s="201" t="s">
        <v>114</v>
      </c>
      <c r="C77" s="200"/>
      <c r="D77" s="200"/>
      <c r="E77" s="200"/>
      <c r="F77" s="200"/>
      <c r="G77" s="200"/>
      <c r="H77" s="200"/>
      <c r="I77" s="200"/>
    </row>
    <row r="78" spans="1:9" ht="5.25" customHeight="1">
      <c r="A78" s="132"/>
      <c r="B78" s="202"/>
      <c r="C78" s="132"/>
      <c r="D78" s="132"/>
      <c r="E78" s="132"/>
      <c r="F78" s="132"/>
      <c r="G78" s="132"/>
      <c r="H78" s="132"/>
      <c r="I78" s="203"/>
    </row>
    <row r="79" spans="1:9" ht="12.75">
      <c r="A79" s="132"/>
      <c r="B79" s="132"/>
      <c r="C79" s="132"/>
      <c r="D79" s="132"/>
      <c r="E79" s="132"/>
      <c r="F79" s="132"/>
      <c r="G79" s="132"/>
      <c r="H79" s="132"/>
      <c r="I79" s="132"/>
    </row>
    <row r="80" spans="1:9" ht="12.75">
      <c r="A80" s="132"/>
      <c r="B80" s="98"/>
      <c r="C80" s="98"/>
      <c r="D80" s="98"/>
      <c r="E80" s="98"/>
      <c r="F80" s="98"/>
      <c r="G80" s="98"/>
      <c r="H80" s="132"/>
      <c r="I80" s="132"/>
    </row>
    <row r="81" spans="1:9" ht="12.75">
      <c r="A81" s="132"/>
      <c r="B81" s="204"/>
      <c r="C81" s="204"/>
      <c r="D81" s="204"/>
      <c r="E81" s="204"/>
      <c r="F81" s="204"/>
      <c r="G81" s="204"/>
      <c r="H81" s="132"/>
      <c r="I81" s="132"/>
    </row>
    <row r="82" spans="1:9" ht="12.75">
      <c r="A82" s="132"/>
      <c r="B82" s="98"/>
      <c r="C82" s="98"/>
      <c r="D82" s="98"/>
      <c r="E82" s="98"/>
      <c r="F82" s="98"/>
      <c r="G82" s="98"/>
      <c r="H82" s="132"/>
      <c r="I82" s="132"/>
    </row>
    <row r="83" spans="1:9" ht="12.75">
      <c r="A83" s="132"/>
      <c r="B83" s="205"/>
      <c r="C83" s="132"/>
      <c r="D83" s="132"/>
      <c r="E83" s="132"/>
      <c r="F83" s="132"/>
      <c r="G83" s="132"/>
      <c r="H83" s="132"/>
      <c r="I83" s="132"/>
    </row>
    <row r="84" spans="1:9" ht="12.75">
      <c r="A84" s="132"/>
      <c r="B84" s="132"/>
      <c r="C84" s="132"/>
      <c r="D84" s="132"/>
      <c r="E84" s="132"/>
      <c r="F84" s="132"/>
      <c r="G84" s="132"/>
      <c r="H84" s="132"/>
      <c r="I84" s="132"/>
    </row>
    <row r="85" spans="1:9" ht="12.75">
      <c r="A85" s="132"/>
      <c r="B85" s="132"/>
      <c r="C85" s="132"/>
      <c r="D85" s="132"/>
      <c r="E85" s="132"/>
      <c r="F85" s="132"/>
      <c r="G85" s="132"/>
      <c r="H85" s="132"/>
      <c r="I85" s="132"/>
    </row>
    <row r="86" spans="1:9" ht="12.75">
      <c r="A86" s="132"/>
      <c r="B86" s="132"/>
      <c r="C86" s="132"/>
      <c r="D86" s="132"/>
      <c r="E86" s="132"/>
      <c r="F86" s="132"/>
      <c r="G86" s="132"/>
      <c r="H86" s="132"/>
      <c r="I86" s="132"/>
    </row>
    <row r="87" spans="1:9" ht="12.75">
      <c r="A87" s="132"/>
      <c r="B87" s="132"/>
      <c r="C87" s="132"/>
      <c r="D87" s="132"/>
      <c r="E87" s="132"/>
      <c r="F87" s="132"/>
      <c r="G87" s="132"/>
      <c r="H87" s="132"/>
      <c r="I87" s="132"/>
    </row>
    <row r="88" spans="1:9" ht="12.75">
      <c r="A88" s="132"/>
      <c r="B88" s="132"/>
      <c r="C88" s="132"/>
      <c r="D88" s="132"/>
      <c r="E88" s="132"/>
      <c r="F88" s="132"/>
      <c r="G88" s="132"/>
      <c r="H88" s="132"/>
      <c r="I88" s="132"/>
    </row>
  </sheetData>
  <mergeCells count="29">
    <mergeCell ref="B81:G81"/>
    <mergeCell ref="J25:J26"/>
    <mergeCell ref="A63:A64"/>
    <mergeCell ref="B63:B64"/>
    <mergeCell ref="C63:C64"/>
    <mergeCell ref="D63:D64"/>
    <mergeCell ref="E63:E64"/>
    <mergeCell ref="F63:F64"/>
    <mergeCell ref="G63:G64"/>
    <mergeCell ref="I63:I64"/>
    <mergeCell ref="J63:J64"/>
    <mergeCell ref="J4:J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1:I1"/>
    <mergeCell ref="A2:I2"/>
    <mergeCell ref="H3:I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2010-12-09T05:49:57Z</dcterms:created>
  <dcterms:modified xsi:type="dcterms:W3CDTF">2010-12-09T05:51:14Z</dcterms:modified>
  <cp:category/>
  <cp:version/>
  <cp:contentType/>
  <cp:contentStatus/>
</cp:coreProperties>
</file>