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<sst xmlns="http://schemas.openxmlformats.org/spreadsheetml/2006/main" count="196" uniqueCount="132">
  <si>
    <t>Таблица N Т1</t>
  </si>
  <si>
    <t>Калькуляция расходов, связанных с производством, передачей  и сбытом тепловой энергии,</t>
  </si>
  <si>
    <t>ООО "Тепловодоканал" ( Аликовский район)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</si>
  <si>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</si>
  <si>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</si>
  <si>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</si>
  <si>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</si>
  <si>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</si>
  <si>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</si>
  <si>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</si>
  <si>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</si>
  <si>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</si>
  <si>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>Темп 
роста 
к 
тарифу 
2007 г.</t>
  </si>
  <si>
    <t>Период
регулиро-вания</t>
  </si>
  <si>
    <t>Прирост
к 
тарифу 
2009 г.</t>
  </si>
  <si>
    <t>2009 г</t>
  </si>
  <si>
    <t xml:space="preserve">Темп 
роста
к 
тарифу
2008г.
</t>
  </si>
  <si>
    <t>2008 г.</t>
  </si>
  <si>
    <t>Уд.
вес,
%</t>
  </si>
  <si>
    <t>Темп 
роста 
к 
тарифу 
2008 г.</t>
  </si>
  <si>
    <t>Период
регули-
рования 2010 год</t>
  </si>
  <si>
    <t>Темп 
роста к
 оценке
 2008 г.</t>
  </si>
  <si>
    <t>Откло-
нение</t>
  </si>
  <si>
    <t>Предус-мотрено в тарифе</t>
  </si>
  <si>
    <t>Факт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</si>
  <si>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</si>
  <si>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</si>
  <si>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</si>
  <si>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</si>
  <si>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</si>
  <si>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</si>
  <si>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</si>
  <si>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</si>
  <si>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</si>
  <si>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</si>
  <si>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</si>
  <si>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</si>
  <si>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</si>
  <si>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</si>
  <si>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</si>
  <si>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</si>
  <si>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</si>
  <si>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</si>
  <si>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</si>
  <si>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</si>
  <si>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</si>
  <si>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</si>
  <si>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</si>
  <si>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</si>
  <si>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</si>
  <si>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</si>
  <si>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</si>
  <si>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</si>
  <si>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</si>
  <si>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</si>
  <si>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</si>
  <si>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</si>
  <si>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</si>
  <si>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</si>
  <si>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</si>
  <si>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</si>
  <si>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</si>
  <si>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</si>
  <si>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</si>
  <si>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</si>
  <si>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</si>
  <si>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</si>
  <si>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</si>
  <si>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</si>
  <si>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</si>
  <si>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</si>
  <si>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</si>
  <si>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</si>
  <si>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</si>
  <si>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</si>
  <si>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</si>
  <si>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</si>
  <si>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</si>
  <si>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</si>
  <si>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</si>
  <si>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</si>
  <si>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</si>
  <si>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</si>
  <si>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 ( налог с дохода)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</si>
  <si>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</si>
  <si>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</si>
  <si>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</si>
  <si>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</si>
  <si>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</si>
  <si>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тариф,( без дополнительного предъявления НДС) руб./Гкал.</t>
  </si>
  <si>
    <t>Инвестиции, в том числе:</t>
  </si>
  <si>
    <t>за счет амортизации</t>
  </si>
  <si>
    <t>из прибыли</t>
  </si>
  <si>
    <t>ремонт</t>
  </si>
  <si>
    <t>НВВ расчетная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</si>
  <si>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</si>
  <si>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</si>
  <si>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</si>
  <si>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</si>
  <si>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</si>
  <si>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</si>
  <si>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</si>
  <si>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</si>
  <si>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</si>
  <si>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</si>
  <si>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</si>
  <si>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</si>
  <si>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</si>
  <si>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</si>
  <si>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</si>
  <si>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</si>
  <si>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</si>
  <si>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r>
      <t>1,2 до 2,5 кг/см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0"/>
      </rPr>
      <t>и т.д.</t>
    </r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</si>
  <si>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</si>
  <si>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</si>
  <si>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</si>
  <si>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</si>
  <si>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Всего, в том числе:</t>
  </si>
  <si>
    <t>7,67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</si>
  <si>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</si>
  <si>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</si>
  <si>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</si>
  <si>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</si>
  <si>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</si>
  <si>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</si>
  <si>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</si>
  <si>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</si>
  <si>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</si>
  <si>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r>
      <t xml:space="preserve">То  же  в % к отпуску в сеть </t>
    </r>
    <r>
      <rPr>
        <b/>
        <sz val="8"/>
        <rFont val="Arial Cyr"/>
        <family val="0"/>
      </rPr>
      <t>(стр.7/стр.6)</t>
    </r>
  </si>
  <si>
    <t>0,04</t>
  </si>
  <si>
    <r>
      <t xml:space="preserve">Полезный   отпуск  теплоэнергии  </t>
    </r>
    <r>
      <rPr>
        <b/>
        <sz val="8"/>
        <rFont val="Arial Cyr"/>
        <family val="0"/>
      </rPr>
      <t>(стр.6-стр.7)</t>
    </r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</si>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</sst>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1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Arial Cyr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sz val="11"/>
      <color indexed="17"/>
      <name val="Arial Cyr"/>
      <family val="2"/>
    </font>
    <font>
      <b/>
      <sz val="11"/>
      <color indexed="12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sz val="11"/>
      <color indexed="9"/>
      <name val="Arial"/>
      <family val="2"/>
    </font>
    <font>
      <b/>
      <sz val="9.5"/>
      <name val="Arial Cyr"/>
      <family val="0"/>
    </font>
    <font>
      <b/>
      <sz val="11"/>
      <color indexed="62"/>
      <name val="Arial"/>
      <family val="2"/>
    </font>
    <font>
      <sz val="9"/>
      <name val="Arial Cyr"/>
      <family val="2"/>
    </font>
    <font>
      <b/>
      <sz val="10"/>
      <name val="Times New Roman"/>
      <family val="1"/>
    </font>
    <font>
      <sz val="11"/>
      <color indexed="12"/>
      <name val="Arial"/>
      <family val="2"/>
    </font>
    <font>
      <sz val="11"/>
      <color indexed="62"/>
      <name val="Arial"/>
      <family val="2"/>
    </font>
    <font>
      <b/>
      <sz val="11"/>
      <name val="Arial Cyr"/>
      <family val="0"/>
    </font>
    <font>
      <b/>
      <sz val="10"/>
      <name val="Arial Cyr"/>
      <family val="2"/>
    </font>
    <font>
      <vertAlign val="superscript"/>
      <sz val="10"/>
      <name val="Arial CYR"/>
      <family val="2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15" applyFont="1" applyBorder="1" applyAlignment="1">
      <alignment horizontal="right"/>
    </xf>
    <xf numFmtId="0" fontId="5" fillId="0" borderId="0" xfId="15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15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vertical="top" wrapText="1"/>
    </xf>
    <xf numFmtId="0" fontId="10" fillId="0" borderId="2" xfId="0" applyFont="1" applyBorder="1" applyAlignment="1">
      <alignment/>
    </xf>
    <xf numFmtId="0" fontId="16" fillId="0" borderId="2" xfId="0" applyFont="1" applyBorder="1" applyAlignment="1">
      <alignment/>
    </xf>
    <xf numFmtId="2" fontId="10" fillId="0" borderId="2" xfId="0" applyNumberFormat="1" applyFont="1" applyBorder="1" applyAlignment="1">
      <alignment/>
    </xf>
    <xf numFmtId="9" fontId="10" fillId="0" borderId="2" xfId="0" applyNumberFormat="1" applyFont="1" applyBorder="1" applyAlignment="1">
      <alignment/>
    </xf>
    <xf numFmtId="9" fontId="10" fillId="0" borderId="2" xfId="18" applyFont="1" applyFill="1" applyBorder="1" applyAlignment="1">
      <alignment/>
    </xf>
    <xf numFmtId="164" fontId="10" fillId="0" borderId="2" xfId="0" applyNumberFormat="1" applyFont="1" applyBorder="1" applyAlignment="1">
      <alignment/>
    </xf>
    <xf numFmtId="0" fontId="10" fillId="2" borderId="2" xfId="0" applyFont="1" applyFill="1" applyBorder="1" applyAlignment="1">
      <alignment horizontal="center"/>
    </xf>
    <xf numFmtId="9" fontId="10" fillId="2" borderId="2" xfId="18" applyFont="1" applyFill="1" applyBorder="1" applyAlignment="1">
      <alignment/>
    </xf>
    <xf numFmtId="2" fontId="16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49" fontId="19" fillId="0" borderId="2" xfId="0" applyNumberFormat="1" applyFont="1" applyBorder="1" applyAlignment="1">
      <alignment vertical="top" wrapText="1"/>
    </xf>
    <xf numFmtId="9" fontId="20" fillId="3" borderId="2" xfId="18" applyFont="1" applyFill="1" applyBorder="1" applyAlignment="1">
      <alignment/>
    </xf>
    <xf numFmtId="9" fontId="20" fillId="2" borderId="2" xfId="18" applyFont="1" applyFill="1" applyBorder="1" applyAlignment="1">
      <alignment/>
    </xf>
    <xf numFmtId="10" fontId="20" fillId="0" borderId="2" xfId="0" applyNumberFormat="1" applyFont="1" applyBorder="1" applyAlignment="1">
      <alignment/>
    </xf>
    <xf numFmtId="9" fontId="20" fillId="0" borderId="2" xfId="18" applyFont="1" applyFill="1" applyBorder="1" applyAlignment="1">
      <alignment/>
    </xf>
    <xf numFmtId="10" fontId="20" fillId="3" borderId="2" xfId="0" applyNumberFormat="1" applyFont="1" applyFill="1" applyBorder="1" applyAlignment="1">
      <alignment/>
    </xf>
    <xf numFmtId="49" fontId="18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vertical="top" wrapText="1"/>
    </xf>
    <xf numFmtId="16" fontId="18" fillId="0" borderId="2" xfId="0" applyNumberFormat="1" applyFont="1" applyBorder="1" applyAlignment="1">
      <alignment horizontal="center"/>
    </xf>
    <xf numFmtId="0" fontId="10" fillId="2" borderId="2" xfId="0" applyFont="1" applyFill="1" applyBorder="1" applyAlignment="1">
      <alignment/>
    </xf>
    <xf numFmtId="49" fontId="21" fillId="0" borderId="2" xfId="0" applyNumberFormat="1" applyFont="1" applyBorder="1" applyAlignment="1">
      <alignment vertical="top" wrapText="1"/>
    </xf>
    <xf numFmtId="2" fontId="22" fillId="2" borderId="2" xfId="0" applyNumberFormat="1" applyFont="1" applyFill="1" applyBorder="1" applyAlignment="1">
      <alignment/>
    </xf>
    <xf numFmtId="2" fontId="20" fillId="2" borderId="2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/>
    </xf>
    <xf numFmtId="10" fontId="16" fillId="0" borderId="2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2" fontId="16" fillId="2" borderId="2" xfId="0" applyNumberFormat="1" applyFont="1" applyFill="1" applyBorder="1" applyAlignment="1">
      <alignment/>
    </xf>
    <xf numFmtId="9" fontId="16" fillId="0" borderId="2" xfId="18" applyFont="1" applyFill="1" applyBorder="1" applyAlignment="1">
      <alignment/>
    </xf>
    <xf numFmtId="0" fontId="23" fillId="0" borderId="2" xfId="0" applyFont="1" applyBorder="1" applyAlignment="1">
      <alignment horizontal="center"/>
    </xf>
    <xf numFmtId="49" fontId="24" fillId="0" borderId="2" xfId="0" applyNumberFormat="1" applyFont="1" applyFill="1" applyBorder="1" applyAlignment="1">
      <alignment vertical="top" wrapText="1"/>
    </xf>
    <xf numFmtId="164" fontId="25" fillId="2" borderId="2" xfId="18" applyNumberFormat="1" applyFont="1" applyFill="1" applyBorder="1" applyAlignment="1">
      <alignment/>
    </xf>
    <xf numFmtId="164" fontId="26" fillId="2" borderId="2" xfId="18" applyNumberFormat="1" applyFont="1" applyFill="1" applyBorder="1" applyAlignment="1">
      <alignment/>
    </xf>
    <xf numFmtId="0" fontId="26" fillId="2" borderId="2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9" fontId="0" fillId="0" borderId="0" xfId="0" applyNumberForma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23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/>
    </xf>
    <xf numFmtId="0" fontId="1" fillId="0" borderId="20" xfId="0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0" xfId="0" applyFill="1" applyBorder="1" applyAlignment="1">
      <alignment horizontal="center"/>
    </xf>
    <xf numFmtId="0" fontId="1" fillId="0" borderId="0" xfId="0" applyBorder="1" applyAlignment="1">
      <alignment/>
    </xf>
    <xf numFmtId="0" fontId="28" fillId="0" borderId="28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28" xfId="0" applyBorder="1" applyAlignment="1">
      <alignment horizontal="center" vertical="top" wrapText="1"/>
    </xf>
    <xf numFmtId="0" fontId="1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28" fillId="0" borderId="2" xfId="0" applyNumberFormat="1" applyFont="1" applyBorder="1" applyAlignment="1">
      <alignment horizontal="left" vertical="center" wrapText="1"/>
    </xf>
    <xf numFmtId="0" fontId="1" fillId="0" borderId="30" xfId="0" applyBorder="1" applyAlignment="1">
      <alignment horizontal="center" vertical="top" wrapText="1"/>
    </xf>
    <xf numFmtId="0" fontId="1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5" xfId="0" applyBorder="1" applyAlignment="1">
      <alignment horizontal="center" vertical="top" wrapText="1"/>
    </xf>
    <xf numFmtId="0" fontId="1" fillId="0" borderId="9" xfId="0" applyBorder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28" fillId="0" borderId="2" xfId="0" applyNumberFormat="1" applyFont="1" applyBorder="1" applyAlignment="1">
      <alignment horizontal="left" vertical="center"/>
    </xf>
    <xf numFmtId="49" fontId="1" fillId="0" borderId="2" xfId="0" applyNumberForma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1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top" wrapText="1"/>
    </xf>
    <xf numFmtId="49" fontId="28" fillId="0" borderId="7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top" wrapText="1"/>
    </xf>
    <xf numFmtId="10" fontId="8" fillId="0" borderId="32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10" fontId="8" fillId="0" borderId="27" xfId="0" applyNumberFormat="1" applyFont="1" applyBorder="1" applyAlignment="1">
      <alignment horizontal="center" vertical="top" wrapText="1"/>
    </xf>
    <xf numFmtId="0" fontId="1" fillId="0" borderId="25" xfId="0" applyBorder="1" applyAlignment="1">
      <alignment horizontal="center" vertical="top" wrapText="1"/>
    </xf>
    <xf numFmtId="0" fontId="1" fillId="0" borderId="9" xfId="0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10" fontId="8" fillId="0" borderId="27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1" fillId="0" borderId="28" xfId="0" applyBorder="1" applyAlignment="1">
      <alignment/>
    </xf>
    <xf numFmtId="2" fontId="8" fillId="0" borderId="29" xfId="0" applyNumberFormat="1" applyFont="1" applyBorder="1" applyAlignment="1">
      <alignment horizontal="center"/>
    </xf>
    <xf numFmtId="0" fontId="1" fillId="0" borderId="33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36" xfId="0" applyBorder="1" applyAlignment="1">
      <alignment/>
    </xf>
    <xf numFmtId="0" fontId="1" fillId="0" borderId="36" xfId="0" applyBorder="1" applyAlignment="1">
      <alignment wrapText="1"/>
    </xf>
    <xf numFmtId="0" fontId="1" fillId="0" borderId="0" xfId="0" applyBorder="1" applyAlignment="1">
      <alignment wrapText="1"/>
    </xf>
    <xf numFmtId="0" fontId="28" fillId="0" borderId="0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40;&#1083;&#1080;&#1082;&#1086;&#1074;&#1089;&#1082;&#1080;&#1081;\&#1058;&#1077;&#1087;&#1083;&#1086;&#1074;&#1086;&#1076;&#1086;&#1082;&#1072;&#1085;&#1072;&#1083;%20&#1087;&#1086;&#1089;&#1083;&#1077;%20&#1087;&#1077;&#1088;&#1077;&#1076;&#1072;&#1095;&#1080;%20&#1082;&#1086;&#1090;&#1077;&#1083;&#1100;&#1085;&#1099;&#1093;\&#1056;&#1072;&#1089;&#1095;&#1077;&#1090;%20&#1043;&#1057;%207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.1"/>
      <sheetName val="Т 2"/>
      <sheetName val="Т2.1"/>
      <sheetName val="Т3"/>
      <sheetName val="Топливо"/>
      <sheetName val="Т4"/>
      <sheetName val="вода"/>
      <sheetName val="Т6"/>
      <sheetName val="э.энергия"/>
      <sheetName val="Т7"/>
      <sheetName val="Т8"/>
      <sheetName val="Т.8.1."/>
      <sheetName val="Т.8.2."/>
      <sheetName val="Т9"/>
      <sheetName val="Т9(1)"/>
      <sheetName val="Т10"/>
      <sheetName val="Т10.1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1">
        <row r="71">
          <cell r="I71">
            <v>7.8</v>
          </cell>
        </row>
        <row r="73">
          <cell r="H73">
            <v>7.8</v>
          </cell>
        </row>
      </sheetData>
      <sheetData sheetId="3">
        <row r="108">
          <cell r="M108">
            <v>4005.439219913339</v>
          </cell>
        </row>
      </sheetData>
      <sheetData sheetId="4">
        <row r="21">
          <cell r="G21">
            <v>84.40925112</v>
          </cell>
          <cell r="J21">
            <v>101.28981959999999</v>
          </cell>
        </row>
        <row r="37">
          <cell r="G37">
            <v>2548.9091166</v>
          </cell>
          <cell r="J37">
            <v>3755.9415384</v>
          </cell>
        </row>
      </sheetData>
      <sheetData sheetId="6">
        <row r="21">
          <cell r="G21">
            <v>58.67099999999999</v>
          </cell>
          <cell r="J21">
            <v>67.486</v>
          </cell>
          <cell r="M21">
            <v>51.938717399999994</v>
          </cell>
        </row>
      </sheetData>
      <sheetData sheetId="7">
        <row r="25">
          <cell r="H25">
            <v>924.96</v>
          </cell>
        </row>
        <row r="41">
          <cell r="H41">
            <v>1039.9017160849999</v>
          </cell>
          <cell r="J41">
            <v>1039.9017160849999</v>
          </cell>
        </row>
      </sheetData>
      <sheetData sheetId="12">
        <row r="9">
          <cell r="I9">
            <v>521.7</v>
          </cell>
        </row>
        <row r="21">
          <cell r="E21">
            <v>4425</v>
          </cell>
          <cell r="I21">
            <v>5732.967032967034</v>
          </cell>
        </row>
      </sheetData>
      <sheetData sheetId="15">
        <row r="9">
          <cell r="G9">
            <v>37.70392</v>
          </cell>
        </row>
        <row r="17">
          <cell r="G17">
            <v>37.70392</v>
          </cell>
        </row>
      </sheetData>
      <sheetData sheetId="16">
        <row r="14">
          <cell r="G14">
            <v>686.47064</v>
          </cell>
        </row>
      </sheetData>
      <sheetData sheetId="19">
        <row r="12">
          <cell r="F12">
            <v>739.2</v>
          </cell>
          <cell r="G12">
            <v>442.139</v>
          </cell>
          <cell r="H12">
            <v>304.84655006</v>
          </cell>
        </row>
      </sheetData>
      <sheetData sheetId="20">
        <row r="9">
          <cell r="H9">
            <v>682.23</v>
          </cell>
        </row>
        <row r="33">
          <cell r="H33">
            <v>377.1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D1">
      <selection activeCell="A1" sqref="A1:IV16384"/>
    </sheetView>
  </sheetViews>
  <sheetFormatPr defaultColWidth="9.33203125" defaultRowHeight="12.75"/>
  <cols>
    <col min="1" max="1" width="5.33203125" style="0" customWidth="1"/>
    <col min="2" max="2" width="50.16015625" style="0" customWidth="1"/>
    <col min="3" max="3" width="9.66015625" style="0" customWidth="1"/>
    <col min="5" max="5" width="13.66015625" style="0" customWidth="1"/>
    <col min="6" max="6" width="9.66015625" style="0" customWidth="1"/>
    <col min="7" max="7" width="10.16015625" style="0" customWidth="1"/>
    <col min="8" max="8" width="7" style="0" hidden="1" customWidth="1"/>
    <col min="9" max="9" width="7.83203125" style="0" hidden="1" customWidth="1"/>
    <col min="10" max="10" width="12.5" style="0" customWidth="1"/>
    <col min="11" max="11" width="7.66015625" style="0" customWidth="1"/>
    <col min="12" max="12" width="12.66015625" style="0" customWidth="1"/>
    <col min="13" max="13" width="0.1640625" style="0" customWidth="1"/>
    <col min="14" max="14" width="7.83203125" style="0" hidden="1" customWidth="1"/>
    <col min="15" max="15" width="10.66015625" style="0" hidden="1" customWidth="1"/>
    <col min="16" max="16" width="5.5" style="0" hidden="1" customWidth="1"/>
    <col min="17" max="17" width="7.66015625" style="0" hidden="1" customWidth="1"/>
    <col min="18" max="18" width="12.66015625" style="0" customWidth="1"/>
    <col min="19" max="19" width="7.66015625" style="0" customWidth="1"/>
    <col min="20" max="20" width="10.33203125" style="0" customWidth="1"/>
    <col min="21" max="21" width="0.328125" style="0" hidden="1" customWidth="1"/>
    <col min="22" max="22" width="9" style="0" customWidth="1"/>
    <col min="23" max="23" width="0.1640625" style="0" customWidth="1"/>
  </cols>
  <sheetData>
    <row r="1" spans="3:22" ht="15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3</v>
      </c>
      <c r="U3" s="5"/>
      <c r="V3" s="5"/>
      <c r="W3" s="6"/>
    </row>
    <row r="4" spans="1:12" ht="5.25" customHeight="1">
      <c r="A4" s="7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23" ht="12.75" customHeight="1">
      <c r="A5" s="10" t="s">
        <v>4</v>
      </c>
      <c r="B5" s="11" t="s">
        <v>5</v>
      </c>
      <c r="C5" s="12" t="s">
        <v>6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7</v>
      </c>
      <c r="N5" s="17"/>
      <c r="O5" s="18" t="s">
        <v>8</v>
      </c>
      <c r="P5" s="19"/>
      <c r="Q5" s="19"/>
      <c r="R5" s="19"/>
      <c r="S5" s="19"/>
      <c r="T5" s="19"/>
      <c r="U5" s="19"/>
      <c r="V5" s="20"/>
      <c r="W5" s="21"/>
    </row>
    <row r="6" spans="1:22" ht="13.5" customHeight="1">
      <c r="A6" s="10"/>
      <c r="B6" s="11"/>
      <c r="C6" s="22" t="s">
        <v>9</v>
      </c>
      <c r="D6" s="22"/>
      <c r="E6" s="23" t="s">
        <v>10</v>
      </c>
      <c r="F6" s="24"/>
      <c r="G6" s="24"/>
      <c r="H6" s="25" t="s">
        <v>11</v>
      </c>
      <c r="I6" s="25" t="s">
        <v>12</v>
      </c>
      <c r="J6" s="25" t="s">
        <v>13</v>
      </c>
      <c r="K6" s="25" t="s">
        <v>11</v>
      </c>
      <c r="L6" s="25" t="s">
        <v>14</v>
      </c>
      <c r="M6" s="26" t="s">
        <v>15</v>
      </c>
      <c r="N6" s="27" t="s">
        <v>16</v>
      </c>
      <c r="O6" s="28" t="s">
        <v>17</v>
      </c>
      <c r="P6" s="29" t="s">
        <v>18</v>
      </c>
      <c r="Q6" s="25" t="s">
        <v>19</v>
      </c>
      <c r="R6" s="30" t="s">
        <v>20</v>
      </c>
      <c r="S6" s="29" t="s">
        <v>18</v>
      </c>
      <c r="T6" s="25" t="s">
        <v>14</v>
      </c>
      <c r="U6" s="31" t="s">
        <v>21</v>
      </c>
      <c r="V6" s="31" t="s">
        <v>22</v>
      </c>
    </row>
    <row r="7" spans="1:22" ht="59.25" customHeight="1">
      <c r="A7" s="10"/>
      <c r="B7" s="11"/>
      <c r="C7" s="32" t="s">
        <v>23</v>
      </c>
      <c r="D7" s="32" t="s">
        <v>24</v>
      </c>
      <c r="E7" s="33" t="s">
        <v>23</v>
      </c>
      <c r="F7" s="32" t="s">
        <v>25</v>
      </c>
      <c r="G7" s="32" t="s">
        <v>26</v>
      </c>
      <c r="H7" s="34"/>
      <c r="I7" s="34"/>
      <c r="J7" s="34"/>
      <c r="K7" s="34"/>
      <c r="L7" s="34"/>
      <c r="M7" s="26"/>
      <c r="N7" s="35"/>
      <c r="O7" s="28"/>
      <c r="P7" s="29"/>
      <c r="Q7" s="34"/>
      <c r="R7" s="30"/>
      <c r="S7" s="29"/>
      <c r="T7" s="34"/>
      <c r="U7" s="31"/>
      <c r="V7" s="31"/>
    </row>
    <row r="8" spans="1:22" ht="1.5" customHeight="1" hidden="1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8</v>
      </c>
      <c r="K8" s="39">
        <v>11</v>
      </c>
      <c r="L8" s="38">
        <v>12</v>
      </c>
      <c r="M8" s="39">
        <v>13</v>
      </c>
      <c r="N8" s="38">
        <v>14</v>
      </c>
      <c r="O8" s="39">
        <v>15</v>
      </c>
      <c r="P8" s="38">
        <v>16</v>
      </c>
      <c r="Q8" s="39">
        <v>17</v>
      </c>
      <c r="R8" s="38">
        <v>18</v>
      </c>
      <c r="S8" s="39">
        <v>19</v>
      </c>
      <c r="T8" s="38">
        <v>20</v>
      </c>
      <c r="U8" s="39">
        <v>21</v>
      </c>
      <c r="V8" s="38">
        <v>22</v>
      </c>
    </row>
    <row r="9" spans="1:22" ht="15">
      <c r="A9" s="40" t="s">
        <v>27</v>
      </c>
      <c r="B9" s="41" t="s">
        <v>28</v>
      </c>
      <c r="C9" s="42">
        <v>2437.5</v>
      </c>
      <c r="D9" s="42">
        <v>1937.6</v>
      </c>
      <c r="E9" s="43">
        <v>3085.79</v>
      </c>
      <c r="F9" s="42">
        <v>1405.4</v>
      </c>
      <c r="G9" s="44">
        <f>'[1]Топливо'!G37+'[1]Топливо'!G21</f>
        <v>2633.31836772</v>
      </c>
      <c r="H9" s="45" t="e">
        <f>#REF!/#REF!</f>
        <v>#REF!</v>
      </c>
      <c r="I9" s="46" t="e">
        <f>#REF!/E9-1</f>
        <v>#REF!</v>
      </c>
      <c r="J9" s="47">
        <f>'[1]Топливо'!J37+'[1]Топливо'!J21</f>
        <v>3857.231358</v>
      </c>
      <c r="K9" s="45">
        <f>J9/J$40</f>
        <v>0.4557148164772535</v>
      </c>
      <c r="L9" s="46">
        <f aca="true" t="shared" si="0" ref="L9:L38">J9/E9-1</f>
        <v>0.2499980095858758</v>
      </c>
      <c r="M9" s="48"/>
      <c r="N9" s="49">
        <f aca="true" t="shared" si="1" ref="N9:N38">M9/E9-1</f>
        <v>-1</v>
      </c>
      <c r="O9" s="42"/>
      <c r="P9" s="45" t="e">
        <f>O9/O$40</f>
        <v>#DIV/0!</v>
      </c>
      <c r="Q9" s="42">
        <f aca="true" t="shared" si="2" ref="Q9:Q41">O9/E9-1</f>
        <v>-1</v>
      </c>
      <c r="R9" s="50">
        <f>'[1]Т3'!M108</f>
        <v>4005.439219913339</v>
      </c>
      <c r="S9" s="45">
        <f>R9/R$40</f>
        <v>0.5355115722654572</v>
      </c>
      <c r="T9" s="51">
        <f aca="true" t="shared" si="3" ref="T9:T41">R9/E9-1</f>
        <v>0.2980271567129775</v>
      </c>
      <c r="U9" s="42" t="e">
        <f>R9/O9-1</f>
        <v>#DIV/0!</v>
      </c>
      <c r="V9" s="42">
        <f>R9-J9</f>
        <v>148.207861913339</v>
      </c>
    </row>
    <row r="10" spans="1:22" ht="15">
      <c r="A10" s="40" t="s">
        <v>29</v>
      </c>
      <c r="B10" s="41" t="s">
        <v>30</v>
      </c>
      <c r="C10" s="42">
        <v>36.7</v>
      </c>
      <c r="D10" s="42">
        <v>40.9</v>
      </c>
      <c r="E10" s="43">
        <v>48.3</v>
      </c>
      <c r="F10" s="42">
        <v>17</v>
      </c>
      <c r="G10" s="47">
        <f>'[1]вода'!G21</f>
        <v>58.67099999999999</v>
      </c>
      <c r="H10" s="45" t="e">
        <f>#REF!/#REF!</f>
        <v>#REF!</v>
      </c>
      <c r="I10" s="46" t="e">
        <f>#REF!/E10-1</f>
        <v>#REF!</v>
      </c>
      <c r="J10" s="47">
        <f>'[1]вода'!J21</f>
        <v>67.486</v>
      </c>
      <c r="K10" s="45">
        <f>J10/J$40</f>
        <v>0.007973172270571365</v>
      </c>
      <c r="L10" s="46">
        <f t="shared" si="0"/>
        <v>0.39722567287784694</v>
      </c>
      <c r="M10" s="48"/>
      <c r="N10" s="49">
        <f t="shared" si="1"/>
        <v>-1</v>
      </c>
      <c r="O10" s="42"/>
      <c r="P10" s="45" t="e">
        <f>O10/O$40</f>
        <v>#DIV/0!</v>
      </c>
      <c r="Q10" s="42">
        <f t="shared" si="2"/>
        <v>-1</v>
      </c>
      <c r="R10" s="50">
        <f>'[1]вода'!M21</f>
        <v>51.938717399999994</v>
      </c>
      <c r="S10" s="45">
        <f>R10/R$40</f>
        <v>0.006944003563466138</v>
      </c>
      <c r="T10" s="51">
        <f t="shared" si="3"/>
        <v>0.07533576397515529</v>
      </c>
      <c r="U10" s="42" t="e">
        <f aca="true" t="shared" si="4" ref="U10:U40">R10/O10-1</f>
        <v>#DIV/0!</v>
      </c>
      <c r="V10" s="42">
        <f aca="true" t="shared" si="5" ref="V10:V41">R10-J10</f>
        <v>-15.54728260000001</v>
      </c>
    </row>
    <row r="11" spans="1:22" ht="24.75" customHeight="1">
      <c r="A11" s="40" t="s">
        <v>31</v>
      </c>
      <c r="B11" s="41" t="s">
        <v>32</v>
      </c>
      <c r="C11" s="42">
        <v>536.1</v>
      </c>
      <c r="D11" s="47">
        <v>560.9</v>
      </c>
      <c r="E11" s="43">
        <v>816.6</v>
      </c>
      <c r="F11" s="42">
        <v>372.9</v>
      </c>
      <c r="G11" s="42">
        <f>'[1]Т6'!H25</f>
        <v>924.96</v>
      </c>
      <c r="H11" s="45" t="e">
        <f>#REF!/#REF!</f>
        <v>#REF!</v>
      </c>
      <c r="I11" s="46" t="e">
        <f>#REF!/E11-1</f>
        <v>#REF!</v>
      </c>
      <c r="J11" s="47">
        <f>'[1]Т6'!H41</f>
        <v>1039.9017160849999</v>
      </c>
      <c r="K11" s="45">
        <f>J11/J$40</f>
        <v>0.12285978613058259</v>
      </c>
      <c r="L11" s="46">
        <f t="shared" si="0"/>
        <v>0.27345299545064883</v>
      </c>
      <c r="M11" s="48"/>
      <c r="N11" s="49">
        <f t="shared" si="1"/>
        <v>-1</v>
      </c>
      <c r="O11" s="42"/>
      <c r="P11" s="45" t="e">
        <f>O11/O$40</f>
        <v>#DIV/0!</v>
      </c>
      <c r="Q11" s="42">
        <f t="shared" si="2"/>
        <v>-1</v>
      </c>
      <c r="R11" s="50">
        <f>'[1]Т6'!J41</f>
        <v>1039.9017160849999</v>
      </c>
      <c r="S11" s="45">
        <f>R11/R$40</f>
        <v>0.1390307959770449</v>
      </c>
      <c r="T11" s="51">
        <f t="shared" si="3"/>
        <v>0.27345299545064883</v>
      </c>
      <c r="U11" s="42" t="e">
        <f t="shared" si="4"/>
        <v>#DIV/0!</v>
      </c>
      <c r="V11" s="42">
        <f t="shared" si="5"/>
        <v>0</v>
      </c>
    </row>
    <row r="12" spans="1:22" ht="15">
      <c r="A12" s="40" t="s">
        <v>33</v>
      </c>
      <c r="B12" s="52" t="s">
        <v>34</v>
      </c>
      <c r="C12" s="42"/>
      <c r="D12" s="42"/>
      <c r="E12" s="43"/>
      <c r="F12" s="42"/>
      <c r="G12" s="42"/>
      <c r="H12" s="45" t="e">
        <f>#REF!/#REF!</f>
        <v>#REF!</v>
      </c>
      <c r="I12" s="46" t="e">
        <f>#REF!/E12-1</f>
        <v>#REF!</v>
      </c>
      <c r="J12" s="42"/>
      <c r="K12" s="45">
        <f aca="true" t="shared" si="6" ref="K12:K38">J12/J$40</f>
        <v>0</v>
      </c>
      <c r="L12" s="53" t="e">
        <f t="shared" si="0"/>
        <v>#DIV/0!</v>
      </c>
      <c r="M12" s="48"/>
      <c r="N12" s="54" t="e">
        <f t="shared" si="1"/>
        <v>#DIV/0!</v>
      </c>
      <c r="O12" s="42"/>
      <c r="P12" s="45" t="e">
        <f aca="true" t="shared" si="7" ref="P12:P38">O12/O$40</f>
        <v>#DIV/0!</v>
      </c>
      <c r="Q12" s="42" t="e">
        <f t="shared" si="2"/>
        <v>#DIV/0!</v>
      </c>
      <c r="R12" s="43"/>
      <c r="S12" s="45">
        <f aca="true" t="shared" si="8" ref="S12:S38">R12/R$40</f>
        <v>0</v>
      </c>
      <c r="T12" s="55" t="e">
        <f t="shared" si="3"/>
        <v>#DIV/0!</v>
      </c>
      <c r="U12" s="42" t="e">
        <f t="shared" si="4"/>
        <v>#DIV/0!</v>
      </c>
      <c r="V12" s="42">
        <f t="shared" si="5"/>
        <v>0</v>
      </c>
    </row>
    <row r="13" spans="1:22" ht="24.75" customHeight="1">
      <c r="A13" s="40" t="s">
        <v>35</v>
      </c>
      <c r="B13" s="41" t="s">
        <v>36</v>
      </c>
      <c r="C13" s="42">
        <v>419.6</v>
      </c>
      <c r="D13" s="42">
        <v>502</v>
      </c>
      <c r="E13" s="43">
        <v>526.6</v>
      </c>
      <c r="F13" s="42">
        <v>186.8</v>
      </c>
      <c r="G13" s="42">
        <v>573.4</v>
      </c>
      <c r="H13" s="45" t="e">
        <f>#REF!/#REF!</f>
        <v>#REF!</v>
      </c>
      <c r="I13" s="46" t="e">
        <f>#REF!/E13-1</f>
        <v>#REF!</v>
      </c>
      <c r="J13" s="42">
        <v>659.4</v>
      </c>
      <c r="K13" s="45">
        <f t="shared" si="6"/>
        <v>0.07790519211710217</v>
      </c>
      <c r="L13" s="46">
        <f t="shared" si="0"/>
        <v>0.2521838207368021</v>
      </c>
      <c r="M13" s="48"/>
      <c r="N13" s="49">
        <f t="shared" si="1"/>
        <v>-1</v>
      </c>
      <c r="O13" s="42"/>
      <c r="P13" s="45" t="e">
        <f t="shared" si="7"/>
        <v>#DIV/0!</v>
      </c>
      <c r="Q13" s="42">
        <f t="shared" si="2"/>
        <v>-1</v>
      </c>
      <c r="R13" s="50">
        <f>'[1]Т.8.2.'!I9</f>
        <v>521.7</v>
      </c>
      <c r="S13" s="45">
        <f t="shared" si="8"/>
        <v>0.06974925143338802</v>
      </c>
      <c r="T13" s="51">
        <f t="shared" si="3"/>
        <v>-0.009304975313330743</v>
      </c>
      <c r="U13" s="42" t="e">
        <f t="shared" si="4"/>
        <v>#DIV/0!</v>
      </c>
      <c r="V13" s="42">
        <f t="shared" si="5"/>
        <v>-137.69999999999993</v>
      </c>
    </row>
    <row r="14" spans="1:22" ht="25.5" customHeight="1" hidden="1">
      <c r="A14" s="40" t="s">
        <v>37</v>
      </c>
      <c r="B14" s="41" t="s">
        <v>38</v>
      </c>
      <c r="C14" s="42"/>
      <c r="D14" s="42"/>
      <c r="E14" s="43"/>
      <c r="F14" s="42"/>
      <c r="G14" s="42"/>
      <c r="H14" s="45" t="e">
        <f>#REF!/#REF!</f>
        <v>#REF!</v>
      </c>
      <c r="I14" s="46" t="e">
        <f>#REF!/E14-1</f>
        <v>#REF!</v>
      </c>
      <c r="J14" s="42"/>
      <c r="K14" s="45">
        <f t="shared" si="6"/>
        <v>0</v>
      </c>
      <c r="L14" s="56" t="e">
        <f t="shared" si="0"/>
        <v>#DIV/0!</v>
      </c>
      <c r="M14" s="48"/>
      <c r="N14" s="54" t="e">
        <f t="shared" si="1"/>
        <v>#DIV/0!</v>
      </c>
      <c r="O14" s="42"/>
      <c r="P14" s="45" t="e">
        <f t="shared" si="7"/>
        <v>#DIV/0!</v>
      </c>
      <c r="Q14" s="42" t="e">
        <f t="shared" si="2"/>
        <v>#DIV/0!</v>
      </c>
      <c r="R14" s="43"/>
      <c r="S14" s="45">
        <f t="shared" si="8"/>
        <v>0</v>
      </c>
      <c r="T14" s="57" t="e">
        <f t="shared" si="3"/>
        <v>#DIV/0!</v>
      </c>
      <c r="U14" s="42" t="e">
        <f t="shared" si="4"/>
        <v>#DIV/0!</v>
      </c>
      <c r="V14" s="42">
        <f t="shared" si="5"/>
        <v>0</v>
      </c>
    </row>
    <row r="15" spans="1:22" ht="25.5">
      <c r="A15" s="40" t="s">
        <v>39</v>
      </c>
      <c r="B15" s="41" t="s">
        <v>40</v>
      </c>
      <c r="C15" s="42">
        <v>109.1</v>
      </c>
      <c r="D15" s="42">
        <v>132</v>
      </c>
      <c r="E15" s="43">
        <v>75.3</v>
      </c>
      <c r="F15" s="42">
        <v>26.7</v>
      </c>
      <c r="G15" s="47">
        <f>G13*14.3/100</f>
        <v>81.9962</v>
      </c>
      <c r="H15" s="47" t="e">
        <f>H13*26.3/100</f>
        <v>#REF!</v>
      </c>
      <c r="I15" s="47" t="e">
        <f>I13*26.3/100</f>
        <v>#REF!</v>
      </c>
      <c r="J15" s="47">
        <f>J13*14.3/100</f>
        <v>94.2942</v>
      </c>
      <c r="K15" s="45">
        <f t="shared" si="6"/>
        <v>0.011140442472745612</v>
      </c>
      <c r="L15" s="46">
        <f t="shared" si="0"/>
        <v>0.25224701195219135</v>
      </c>
      <c r="M15" s="48"/>
      <c r="N15" s="49">
        <f t="shared" si="1"/>
        <v>-1</v>
      </c>
      <c r="O15" s="42"/>
      <c r="P15" s="45" t="e">
        <f t="shared" si="7"/>
        <v>#DIV/0!</v>
      </c>
      <c r="Q15" s="42">
        <f t="shared" si="2"/>
        <v>-1</v>
      </c>
      <c r="R15" s="50">
        <f>R13*0.143</f>
        <v>74.6031</v>
      </c>
      <c r="S15" s="45">
        <f t="shared" si="8"/>
        <v>0.009974142954974485</v>
      </c>
      <c r="T15" s="51">
        <f t="shared" si="3"/>
        <v>-0.009254980079681285</v>
      </c>
      <c r="U15" s="42" t="e">
        <f t="shared" si="4"/>
        <v>#DIV/0!</v>
      </c>
      <c r="V15" s="42">
        <f t="shared" si="5"/>
        <v>-19.691100000000006</v>
      </c>
    </row>
    <row r="16" spans="1:22" ht="27.75" customHeight="1">
      <c r="A16" s="40" t="s">
        <v>41</v>
      </c>
      <c r="B16" s="41" t="s">
        <v>42</v>
      </c>
      <c r="C16" s="42">
        <f>C17</f>
        <v>408.6</v>
      </c>
      <c r="D16" s="42">
        <v>202</v>
      </c>
      <c r="E16" s="43"/>
      <c r="F16" s="42">
        <v>10.6</v>
      </c>
      <c r="G16" s="42">
        <v>45.3</v>
      </c>
      <c r="H16" s="45" t="e">
        <f>#REF!/#REF!</f>
        <v>#REF!</v>
      </c>
      <c r="I16" s="46" t="e">
        <f>#REF!/E16-1</f>
        <v>#REF!</v>
      </c>
      <c r="J16" s="42">
        <f>G16</f>
        <v>45.3</v>
      </c>
      <c r="K16" s="45">
        <f t="shared" si="6"/>
        <v>0.005351994544896464</v>
      </c>
      <c r="L16" s="56" t="e">
        <f t="shared" si="0"/>
        <v>#DIV/0!</v>
      </c>
      <c r="M16" s="48">
        <f>M17+M18+M19</f>
        <v>0</v>
      </c>
      <c r="N16" s="54" t="e">
        <f t="shared" si="1"/>
        <v>#DIV/0!</v>
      </c>
      <c r="O16" s="42"/>
      <c r="P16" s="45" t="e">
        <f t="shared" si="7"/>
        <v>#DIV/0!</v>
      </c>
      <c r="Q16" s="42" t="e">
        <f t="shared" si="2"/>
        <v>#DIV/0!</v>
      </c>
      <c r="R16" s="50">
        <f>'[1]Т10'!G17</f>
        <v>37.70392</v>
      </c>
      <c r="S16" s="45">
        <f t="shared" si="8"/>
        <v>0.005040866774208064</v>
      </c>
      <c r="T16" s="55" t="e">
        <f t="shared" si="3"/>
        <v>#DIV/0!</v>
      </c>
      <c r="U16" s="42" t="e">
        <f t="shared" si="4"/>
        <v>#DIV/0!</v>
      </c>
      <c r="V16" s="42">
        <f t="shared" si="5"/>
        <v>-7.596080000000001</v>
      </c>
    </row>
    <row r="17" spans="1:22" ht="15.75" customHeight="1">
      <c r="A17" s="58" t="s">
        <v>43</v>
      </c>
      <c r="B17" s="41" t="s">
        <v>44</v>
      </c>
      <c r="C17" s="42">
        <v>408.6</v>
      </c>
      <c r="D17" s="42">
        <f>D16</f>
        <v>202</v>
      </c>
      <c r="E17" s="43"/>
      <c r="F17" s="42">
        <f>F16</f>
        <v>10.6</v>
      </c>
      <c r="G17" s="42">
        <f>G16</f>
        <v>45.3</v>
      </c>
      <c r="H17" s="45" t="e">
        <f>#REF!/#REF!</f>
        <v>#REF!</v>
      </c>
      <c r="I17" s="46" t="e">
        <f>#REF!/E17-1</f>
        <v>#REF!</v>
      </c>
      <c r="J17" s="42">
        <f>G17</f>
        <v>45.3</v>
      </c>
      <c r="K17" s="45">
        <f t="shared" si="6"/>
        <v>0.005351994544896464</v>
      </c>
      <c r="L17" s="56" t="e">
        <f t="shared" si="0"/>
        <v>#DIV/0!</v>
      </c>
      <c r="M17" s="48"/>
      <c r="N17" s="54" t="e">
        <f t="shared" si="1"/>
        <v>#DIV/0!</v>
      </c>
      <c r="O17" s="42"/>
      <c r="P17" s="45" t="e">
        <f t="shared" si="7"/>
        <v>#DIV/0!</v>
      </c>
      <c r="Q17" s="42" t="e">
        <f t="shared" si="2"/>
        <v>#DIV/0!</v>
      </c>
      <c r="R17" s="50">
        <f>'[1]Т10'!G9</f>
        <v>37.70392</v>
      </c>
      <c r="S17" s="45">
        <f t="shared" si="8"/>
        <v>0.005040866774208064</v>
      </c>
      <c r="T17" s="55" t="e">
        <f t="shared" si="3"/>
        <v>#DIV/0!</v>
      </c>
      <c r="U17" s="42" t="e">
        <f t="shared" si="4"/>
        <v>#DIV/0!</v>
      </c>
      <c r="V17" s="42">
        <f t="shared" si="5"/>
        <v>-7.596080000000001</v>
      </c>
    </row>
    <row r="18" spans="1:22" ht="15">
      <c r="A18" s="58" t="s">
        <v>45</v>
      </c>
      <c r="B18" s="59" t="s">
        <v>46</v>
      </c>
      <c r="C18" s="42"/>
      <c r="D18" s="42"/>
      <c r="E18" s="43"/>
      <c r="F18" s="42"/>
      <c r="G18" s="42"/>
      <c r="H18" s="45" t="e">
        <f>#REF!/#REF!</f>
        <v>#REF!</v>
      </c>
      <c r="I18" s="46" t="e">
        <f>#REF!/E18-1</f>
        <v>#REF!</v>
      </c>
      <c r="J18" s="42"/>
      <c r="K18" s="45">
        <f t="shared" si="6"/>
        <v>0</v>
      </c>
      <c r="L18" s="56" t="e">
        <f t="shared" si="0"/>
        <v>#DIV/0!</v>
      </c>
      <c r="M18" s="48"/>
      <c r="N18" s="54" t="e">
        <f t="shared" si="1"/>
        <v>#DIV/0!</v>
      </c>
      <c r="O18" s="42"/>
      <c r="P18" s="45" t="e">
        <f t="shared" si="7"/>
        <v>#DIV/0!</v>
      </c>
      <c r="Q18" s="42" t="e">
        <f t="shared" si="2"/>
        <v>#DIV/0!</v>
      </c>
      <c r="R18" s="43"/>
      <c r="S18" s="45">
        <f t="shared" si="8"/>
        <v>0</v>
      </c>
      <c r="T18" s="55" t="e">
        <f t="shared" si="3"/>
        <v>#DIV/0!</v>
      </c>
      <c r="U18" s="42" t="e">
        <f t="shared" si="4"/>
        <v>#DIV/0!</v>
      </c>
      <c r="V18" s="42">
        <f t="shared" si="5"/>
        <v>0</v>
      </c>
    </row>
    <row r="19" spans="1:22" ht="25.5">
      <c r="A19" s="58" t="s">
        <v>47</v>
      </c>
      <c r="B19" s="41" t="s">
        <v>48</v>
      </c>
      <c r="C19" s="42"/>
      <c r="D19" s="42"/>
      <c r="E19" s="43"/>
      <c r="F19" s="42"/>
      <c r="G19" s="42"/>
      <c r="H19" s="45" t="e">
        <f>#REF!/#REF!</f>
        <v>#REF!</v>
      </c>
      <c r="I19" s="46" t="e">
        <f>#REF!/E19-1</f>
        <v>#REF!</v>
      </c>
      <c r="J19" s="42"/>
      <c r="K19" s="45">
        <f t="shared" si="6"/>
        <v>0</v>
      </c>
      <c r="L19" s="56" t="e">
        <f t="shared" si="0"/>
        <v>#DIV/0!</v>
      </c>
      <c r="M19" s="48"/>
      <c r="N19" s="54" t="e">
        <f t="shared" si="1"/>
        <v>#DIV/0!</v>
      </c>
      <c r="O19" s="42"/>
      <c r="P19" s="45" t="e">
        <f t="shared" si="7"/>
        <v>#DIV/0!</v>
      </c>
      <c r="Q19" s="42" t="e">
        <f t="shared" si="2"/>
        <v>#DIV/0!</v>
      </c>
      <c r="R19" s="43"/>
      <c r="S19" s="45">
        <f t="shared" si="8"/>
        <v>0</v>
      </c>
      <c r="T19" s="55" t="e">
        <f t="shared" si="3"/>
        <v>#DIV/0!</v>
      </c>
      <c r="U19" s="42" t="e">
        <f t="shared" si="4"/>
        <v>#DIV/0!</v>
      </c>
      <c r="V19" s="42">
        <f t="shared" si="5"/>
        <v>0</v>
      </c>
    </row>
    <row r="20" spans="1:22" ht="39" customHeight="1">
      <c r="A20" s="40" t="s">
        <v>49</v>
      </c>
      <c r="B20" s="41" t="s">
        <v>50</v>
      </c>
      <c r="C20" s="42">
        <v>193.9</v>
      </c>
      <c r="D20" s="42">
        <v>448</v>
      </c>
      <c r="E20" s="43">
        <v>667.3</v>
      </c>
      <c r="F20" s="42">
        <v>74</v>
      </c>
      <c r="G20" s="42">
        <v>850</v>
      </c>
      <c r="H20" s="45" t="e">
        <f>#REF!/#REF!</f>
        <v>#REF!</v>
      </c>
      <c r="I20" s="46" t="e">
        <f>#REF!/E20-1</f>
        <v>#REF!</v>
      </c>
      <c r="J20" s="42">
        <v>1077</v>
      </c>
      <c r="K20" s="45">
        <f t="shared" si="6"/>
        <v>0.12724278421310137</v>
      </c>
      <c r="L20" s="46">
        <f t="shared" si="0"/>
        <v>0.6139667316049753</v>
      </c>
      <c r="M20" s="48"/>
      <c r="N20" s="49">
        <f t="shared" si="1"/>
        <v>-1</v>
      </c>
      <c r="O20" s="42"/>
      <c r="P20" s="45" t="e">
        <f t="shared" si="7"/>
        <v>#DIV/0!</v>
      </c>
      <c r="Q20" s="42">
        <f t="shared" si="2"/>
        <v>-1</v>
      </c>
      <c r="R20" s="50">
        <f>R21</f>
        <v>686.47064</v>
      </c>
      <c r="S20" s="45">
        <f t="shared" si="8"/>
        <v>0.09177844215257579</v>
      </c>
      <c r="T20" s="51">
        <f t="shared" si="3"/>
        <v>0.028728667765622662</v>
      </c>
      <c r="U20" s="42" t="e">
        <f t="shared" si="4"/>
        <v>#DIV/0!</v>
      </c>
      <c r="V20" s="42">
        <f t="shared" si="5"/>
        <v>-390.52936</v>
      </c>
    </row>
    <row r="21" spans="1:22" ht="15">
      <c r="A21" s="60" t="s">
        <v>51</v>
      </c>
      <c r="B21" s="41" t="s">
        <v>52</v>
      </c>
      <c r="C21" s="42"/>
      <c r="D21" s="42"/>
      <c r="E21" s="43">
        <v>667.3</v>
      </c>
      <c r="F21" s="42">
        <f>F20</f>
        <v>74</v>
      </c>
      <c r="G21" s="42">
        <f>G20</f>
        <v>850</v>
      </c>
      <c r="H21" s="45" t="e">
        <f>#REF!/#REF!</f>
        <v>#REF!</v>
      </c>
      <c r="I21" s="46" t="e">
        <f>#REF!/E21-1</f>
        <v>#REF!</v>
      </c>
      <c r="J21" s="42">
        <f>J20</f>
        <v>1077</v>
      </c>
      <c r="K21" s="45">
        <f t="shared" si="6"/>
        <v>0.12724278421310137</v>
      </c>
      <c r="L21" s="46">
        <f t="shared" si="0"/>
        <v>0.6139667316049753</v>
      </c>
      <c r="M21" s="48"/>
      <c r="N21" s="49">
        <f t="shared" si="1"/>
        <v>-1</v>
      </c>
      <c r="O21" s="42"/>
      <c r="P21" s="45" t="e">
        <f t="shared" si="7"/>
        <v>#DIV/0!</v>
      </c>
      <c r="Q21" s="42">
        <f t="shared" si="2"/>
        <v>-1</v>
      </c>
      <c r="R21" s="50">
        <f>'[1]Т10.1'!G14</f>
        <v>686.47064</v>
      </c>
      <c r="S21" s="45">
        <f t="shared" si="8"/>
        <v>0.09177844215257579</v>
      </c>
      <c r="T21" s="51">
        <f t="shared" si="3"/>
        <v>0.028728667765622662</v>
      </c>
      <c r="U21" s="42" t="e">
        <f t="shared" si="4"/>
        <v>#DIV/0!</v>
      </c>
      <c r="V21" s="42">
        <f t="shared" si="5"/>
        <v>-390.52936</v>
      </c>
    </row>
    <row r="22" spans="1:22" ht="15" hidden="1">
      <c r="A22" s="40" t="s">
        <v>53</v>
      </c>
      <c r="B22" s="41" t="s">
        <v>54</v>
      </c>
      <c r="C22" s="42"/>
      <c r="D22" s="42"/>
      <c r="E22" s="43"/>
      <c r="F22" s="42"/>
      <c r="G22" s="42"/>
      <c r="H22" s="45" t="e">
        <f>#REF!/#REF!</f>
        <v>#REF!</v>
      </c>
      <c r="I22" s="46" t="e">
        <f>#REF!/E22-1</f>
        <v>#REF!</v>
      </c>
      <c r="J22" s="42"/>
      <c r="K22" s="45">
        <f t="shared" si="6"/>
        <v>0</v>
      </c>
      <c r="L22" s="56" t="e">
        <f t="shared" si="0"/>
        <v>#DIV/0!</v>
      </c>
      <c r="M22" s="48"/>
      <c r="N22" s="54" t="e">
        <f t="shared" si="1"/>
        <v>#DIV/0!</v>
      </c>
      <c r="O22" s="42"/>
      <c r="P22" s="45" t="e">
        <f t="shared" si="7"/>
        <v>#DIV/0!</v>
      </c>
      <c r="Q22" s="42" t="e">
        <f t="shared" si="2"/>
        <v>#DIV/0!</v>
      </c>
      <c r="R22" s="43"/>
      <c r="S22" s="45">
        <f t="shared" si="8"/>
        <v>0</v>
      </c>
      <c r="T22" s="55" t="e">
        <f t="shared" si="3"/>
        <v>#DIV/0!</v>
      </c>
      <c r="U22" s="42" t="e">
        <f t="shared" si="4"/>
        <v>#DIV/0!</v>
      </c>
      <c r="V22" s="42">
        <f t="shared" si="5"/>
        <v>0</v>
      </c>
    </row>
    <row r="23" spans="1:22" ht="15">
      <c r="A23" s="40" t="s">
        <v>55</v>
      </c>
      <c r="B23" s="41" t="s">
        <v>56</v>
      </c>
      <c r="C23" s="42">
        <v>242.8</v>
      </c>
      <c r="D23" s="42">
        <v>672</v>
      </c>
      <c r="E23" s="43">
        <v>336.1</v>
      </c>
      <c r="F23" s="42">
        <v>149.1</v>
      </c>
      <c r="G23" s="42">
        <f>'[1]Т.12'!F12</f>
        <v>739.2</v>
      </c>
      <c r="H23" s="45" t="e">
        <f>#REF!/#REF!</f>
        <v>#REF!</v>
      </c>
      <c r="I23" s="46" t="e">
        <f>#REF!/E23-1</f>
        <v>#REF!</v>
      </c>
      <c r="J23" s="47">
        <f>'[1]Т.12'!G12</f>
        <v>442.139</v>
      </c>
      <c r="K23" s="45">
        <f t="shared" si="6"/>
        <v>0.05223676635951386</v>
      </c>
      <c r="L23" s="46">
        <f t="shared" si="0"/>
        <v>0.315498363582267</v>
      </c>
      <c r="M23" s="48"/>
      <c r="N23" s="49">
        <f t="shared" si="1"/>
        <v>-1</v>
      </c>
      <c r="O23" s="42"/>
      <c r="P23" s="45" t="e">
        <f t="shared" si="7"/>
        <v>#DIV/0!</v>
      </c>
      <c r="Q23" s="42">
        <f t="shared" si="2"/>
        <v>-1</v>
      </c>
      <c r="R23" s="50">
        <f>'[1]Т.12'!H12</f>
        <v>304.84655006</v>
      </c>
      <c r="S23" s="45">
        <f t="shared" si="8"/>
        <v>0.04075679254118429</v>
      </c>
      <c r="T23" s="51">
        <f t="shared" si="3"/>
        <v>-0.09298854489735198</v>
      </c>
      <c r="U23" s="42" t="e">
        <f t="shared" si="4"/>
        <v>#DIV/0!</v>
      </c>
      <c r="V23" s="42">
        <f t="shared" si="5"/>
        <v>-137.29244993999998</v>
      </c>
    </row>
    <row r="24" spans="1:22" ht="14.25" customHeight="1">
      <c r="A24" s="40" t="s">
        <v>57</v>
      </c>
      <c r="B24" s="41" t="s">
        <v>58</v>
      </c>
      <c r="C24" s="42">
        <v>332.9</v>
      </c>
      <c r="D24" s="42">
        <v>570</v>
      </c>
      <c r="E24" s="43">
        <v>716.9</v>
      </c>
      <c r="F24" s="42">
        <v>282</v>
      </c>
      <c r="G24" s="42">
        <v>655.5</v>
      </c>
      <c r="H24" s="45" t="e">
        <f>#REF!/#REF!</f>
        <v>#REF!</v>
      </c>
      <c r="I24" s="46" t="e">
        <f>#REF!/E24-1</f>
        <v>#REF!</v>
      </c>
      <c r="J24" s="42">
        <v>753.8</v>
      </c>
      <c r="K24" s="45">
        <f t="shared" si="6"/>
        <v>0.0890581343916767</v>
      </c>
      <c r="L24" s="46">
        <f t="shared" si="0"/>
        <v>0.051471613893151025</v>
      </c>
      <c r="M24" s="48"/>
      <c r="N24" s="49">
        <f t="shared" si="1"/>
        <v>-1</v>
      </c>
      <c r="O24" s="42"/>
      <c r="P24" s="45" t="e">
        <f t="shared" si="7"/>
        <v>#DIV/0!</v>
      </c>
      <c r="Q24" s="42">
        <f t="shared" si="2"/>
        <v>-1</v>
      </c>
      <c r="R24" s="43">
        <f>'[1]Т13'!H9</f>
        <v>682.23</v>
      </c>
      <c r="S24" s="45">
        <f t="shared" si="8"/>
        <v>0.09121148515507055</v>
      </c>
      <c r="T24" s="51">
        <f t="shared" si="3"/>
        <v>-0.04836099874459476</v>
      </c>
      <c r="U24" s="42" t="e">
        <f t="shared" si="4"/>
        <v>#DIV/0!</v>
      </c>
      <c r="V24" s="42">
        <f t="shared" si="5"/>
        <v>-71.56999999999994</v>
      </c>
    </row>
    <row r="25" spans="2:22" ht="15" customHeight="1" hidden="1">
      <c r="B25" s="41" t="s">
        <v>59</v>
      </c>
      <c r="C25" s="42"/>
      <c r="D25" s="42"/>
      <c r="E25" s="43"/>
      <c r="F25" s="42"/>
      <c r="G25" s="42"/>
      <c r="H25" s="45" t="e">
        <f>#REF!/#REF!</f>
        <v>#REF!</v>
      </c>
      <c r="I25" s="46" t="e">
        <f>#REF!/E25-1</f>
        <v>#REF!</v>
      </c>
      <c r="J25" s="42"/>
      <c r="K25" s="45">
        <f t="shared" si="6"/>
        <v>0</v>
      </c>
      <c r="L25" s="56" t="e">
        <f t="shared" si="0"/>
        <v>#DIV/0!</v>
      </c>
      <c r="M25" s="48"/>
      <c r="N25" s="54" t="e">
        <f t="shared" si="1"/>
        <v>#DIV/0!</v>
      </c>
      <c r="O25" s="42"/>
      <c r="P25" s="45" t="e">
        <f t="shared" si="7"/>
        <v>#DIV/0!</v>
      </c>
      <c r="Q25" s="42" t="e">
        <f t="shared" si="2"/>
        <v>#DIV/0!</v>
      </c>
      <c r="R25" s="43"/>
      <c r="S25" s="45">
        <f t="shared" si="8"/>
        <v>0</v>
      </c>
      <c r="T25" s="55" t="e">
        <f t="shared" si="3"/>
        <v>#DIV/0!</v>
      </c>
      <c r="U25" s="42" t="e">
        <f t="shared" si="4"/>
        <v>#DIV/0!</v>
      </c>
      <c r="V25" s="42">
        <f t="shared" si="5"/>
        <v>0</v>
      </c>
    </row>
    <row r="26" spans="1:22" ht="16.5" customHeight="1" hidden="1">
      <c r="A26" s="40" t="s">
        <v>60</v>
      </c>
      <c r="B26" s="41" t="s">
        <v>61</v>
      </c>
      <c r="C26" s="42"/>
      <c r="D26" s="42"/>
      <c r="E26" s="43"/>
      <c r="F26" s="42"/>
      <c r="G26" s="42"/>
      <c r="H26" s="45" t="e">
        <f>#REF!/#REF!</f>
        <v>#REF!</v>
      </c>
      <c r="I26" s="46" t="e">
        <f>#REF!/E26-1</f>
        <v>#REF!</v>
      </c>
      <c r="J26" s="42"/>
      <c r="K26" s="45">
        <f t="shared" si="6"/>
        <v>0</v>
      </c>
      <c r="L26" s="56" t="e">
        <f t="shared" si="0"/>
        <v>#DIV/0!</v>
      </c>
      <c r="M26" s="48"/>
      <c r="N26" s="54" t="e">
        <f t="shared" si="1"/>
        <v>#DIV/0!</v>
      </c>
      <c r="O26" s="42"/>
      <c r="P26" s="45" t="e">
        <f t="shared" si="7"/>
        <v>#DIV/0!</v>
      </c>
      <c r="Q26" s="42" t="e">
        <f t="shared" si="2"/>
        <v>#DIV/0!</v>
      </c>
      <c r="R26" s="43"/>
      <c r="S26" s="45">
        <f t="shared" si="8"/>
        <v>0</v>
      </c>
      <c r="T26" s="55" t="e">
        <f t="shared" si="3"/>
        <v>#DIV/0!</v>
      </c>
      <c r="U26" s="42" t="e">
        <f t="shared" si="4"/>
        <v>#DIV/0!</v>
      </c>
      <c r="V26" s="42">
        <f t="shared" si="5"/>
        <v>0</v>
      </c>
    </row>
    <row r="27" spans="1:22" ht="24.75" customHeight="1">
      <c r="A27" s="58" t="s">
        <v>62</v>
      </c>
      <c r="B27" s="41" t="s">
        <v>63</v>
      </c>
      <c r="C27" s="42"/>
      <c r="D27" s="42"/>
      <c r="E27" s="43"/>
      <c r="F27" s="42"/>
      <c r="G27" s="42"/>
      <c r="H27" s="45" t="e">
        <f>#REF!/#REF!</f>
        <v>#REF!</v>
      </c>
      <c r="I27" s="46" t="e">
        <f>#REF!/E27-1</f>
        <v>#REF!</v>
      </c>
      <c r="J27" s="42"/>
      <c r="K27" s="45">
        <f t="shared" si="6"/>
        <v>0</v>
      </c>
      <c r="L27" s="56" t="e">
        <f t="shared" si="0"/>
        <v>#DIV/0!</v>
      </c>
      <c r="M27" s="48"/>
      <c r="N27" s="54" t="e">
        <f t="shared" si="1"/>
        <v>#DIV/0!</v>
      </c>
      <c r="O27" s="42"/>
      <c r="P27" s="45" t="e">
        <f t="shared" si="7"/>
        <v>#DIV/0!</v>
      </c>
      <c r="Q27" s="42" t="e">
        <f t="shared" si="2"/>
        <v>#DIV/0!</v>
      </c>
      <c r="R27" s="43"/>
      <c r="S27" s="45">
        <f t="shared" si="8"/>
        <v>0</v>
      </c>
      <c r="T27" s="55" t="e">
        <f t="shared" si="3"/>
        <v>#DIV/0!</v>
      </c>
      <c r="U27" s="42" t="e">
        <f t="shared" si="4"/>
        <v>#DIV/0!</v>
      </c>
      <c r="V27" s="42">
        <f t="shared" si="5"/>
        <v>0</v>
      </c>
    </row>
    <row r="28" spans="1:22" ht="26.25" customHeight="1">
      <c r="A28" s="58" t="s">
        <v>64</v>
      </c>
      <c r="B28" s="41" t="s">
        <v>65</v>
      </c>
      <c r="C28" s="42"/>
      <c r="D28" s="42"/>
      <c r="E28" s="43"/>
      <c r="F28" s="42"/>
      <c r="G28" s="42"/>
      <c r="H28" s="45" t="e">
        <f>#REF!/#REF!</f>
        <v>#REF!</v>
      </c>
      <c r="I28" s="46" t="e">
        <f>#REF!/E28-1</f>
        <v>#REF!</v>
      </c>
      <c r="J28" s="42"/>
      <c r="K28" s="45">
        <f t="shared" si="6"/>
        <v>0</v>
      </c>
      <c r="L28" s="56" t="e">
        <f t="shared" si="0"/>
        <v>#DIV/0!</v>
      </c>
      <c r="M28" s="48"/>
      <c r="N28" s="54" t="e">
        <f t="shared" si="1"/>
        <v>#DIV/0!</v>
      </c>
      <c r="O28" s="42"/>
      <c r="P28" s="45" t="e">
        <f t="shared" si="7"/>
        <v>#DIV/0!</v>
      </c>
      <c r="Q28" s="42" t="e">
        <f t="shared" si="2"/>
        <v>#DIV/0!</v>
      </c>
      <c r="R28" s="43"/>
      <c r="S28" s="45">
        <f t="shared" si="8"/>
        <v>0</v>
      </c>
      <c r="T28" s="55" t="e">
        <f t="shared" si="3"/>
        <v>#DIV/0!</v>
      </c>
      <c r="U28" s="42" t="e">
        <f t="shared" si="4"/>
        <v>#DIV/0!</v>
      </c>
      <c r="V28" s="42">
        <f t="shared" si="5"/>
        <v>0</v>
      </c>
    </row>
    <row r="29" spans="1:22" ht="26.25" customHeight="1" hidden="1">
      <c r="A29" s="58" t="s">
        <v>66</v>
      </c>
      <c r="B29" s="52" t="s">
        <v>67</v>
      </c>
      <c r="C29" s="42"/>
      <c r="D29" s="42"/>
      <c r="E29" s="43"/>
      <c r="F29" s="42"/>
      <c r="G29" s="42"/>
      <c r="H29" s="45" t="e">
        <f>#REF!/#REF!</f>
        <v>#REF!</v>
      </c>
      <c r="I29" s="46" t="e">
        <f>#REF!/E29-1</f>
        <v>#REF!</v>
      </c>
      <c r="J29" s="42"/>
      <c r="K29" s="45">
        <f t="shared" si="6"/>
        <v>0</v>
      </c>
      <c r="L29" s="56" t="e">
        <f t="shared" si="0"/>
        <v>#DIV/0!</v>
      </c>
      <c r="M29" s="48"/>
      <c r="N29" s="54" t="e">
        <f t="shared" si="1"/>
        <v>#DIV/0!</v>
      </c>
      <c r="O29" s="42"/>
      <c r="P29" s="45" t="e">
        <f t="shared" si="7"/>
        <v>#DIV/0!</v>
      </c>
      <c r="Q29" s="42" t="e">
        <f t="shared" si="2"/>
        <v>#DIV/0!</v>
      </c>
      <c r="R29" s="43"/>
      <c r="S29" s="45">
        <f t="shared" si="8"/>
        <v>0</v>
      </c>
      <c r="T29" s="55" t="e">
        <f t="shared" si="3"/>
        <v>#DIV/0!</v>
      </c>
      <c r="U29" s="42" t="e">
        <f t="shared" si="4"/>
        <v>#DIV/0!</v>
      </c>
      <c r="V29" s="42">
        <f t="shared" si="5"/>
        <v>0</v>
      </c>
    </row>
    <row r="30" spans="1:22" ht="0.75" customHeight="1" hidden="1">
      <c r="A30" s="40"/>
      <c r="B30" s="52" t="s">
        <v>68</v>
      </c>
      <c r="C30" s="42"/>
      <c r="D30" s="42"/>
      <c r="E30" s="43"/>
      <c r="F30" s="42"/>
      <c r="G30" s="42"/>
      <c r="H30" s="45" t="e">
        <f>#REF!/#REF!</f>
        <v>#REF!</v>
      </c>
      <c r="I30" s="46" t="e">
        <f>#REF!/E30-1</f>
        <v>#REF!</v>
      </c>
      <c r="J30" s="42"/>
      <c r="K30" s="45">
        <f t="shared" si="6"/>
        <v>0</v>
      </c>
      <c r="L30" s="56" t="e">
        <f t="shared" si="0"/>
        <v>#DIV/0!</v>
      </c>
      <c r="M30" s="61"/>
      <c r="N30" s="54" t="e">
        <f t="shared" si="1"/>
        <v>#DIV/0!</v>
      </c>
      <c r="O30" s="42"/>
      <c r="P30" s="45" t="e">
        <f t="shared" si="7"/>
        <v>#DIV/0!</v>
      </c>
      <c r="Q30" s="42" t="e">
        <f t="shared" si="2"/>
        <v>#DIV/0!</v>
      </c>
      <c r="R30" s="43"/>
      <c r="S30" s="45">
        <f t="shared" si="8"/>
        <v>0</v>
      </c>
      <c r="T30" s="55" t="e">
        <f t="shared" si="3"/>
        <v>#DIV/0!</v>
      </c>
      <c r="U30" s="42" t="e">
        <f t="shared" si="4"/>
        <v>#DIV/0!</v>
      </c>
      <c r="V30" s="42">
        <f t="shared" si="5"/>
        <v>0</v>
      </c>
    </row>
    <row r="31" spans="1:22" ht="25.5">
      <c r="A31" s="58" t="s">
        <v>69</v>
      </c>
      <c r="B31" s="52" t="s">
        <v>70</v>
      </c>
      <c r="C31" s="42"/>
      <c r="D31" s="42"/>
      <c r="E31" s="43"/>
      <c r="F31" s="42"/>
      <c r="G31" s="42"/>
      <c r="H31" s="45" t="e">
        <f>#REF!/#REF!</f>
        <v>#REF!</v>
      </c>
      <c r="I31" s="46" t="e">
        <f>#REF!/E31-1</f>
        <v>#REF!</v>
      </c>
      <c r="J31" s="42"/>
      <c r="K31" s="45">
        <f t="shared" si="6"/>
        <v>0</v>
      </c>
      <c r="L31" s="56" t="e">
        <f t="shared" si="0"/>
        <v>#DIV/0!</v>
      </c>
      <c r="M31" s="61"/>
      <c r="N31" s="54" t="e">
        <f t="shared" si="1"/>
        <v>#DIV/0!</v>
      </c>
      <c r="O31" s="42"/>
      <c r="P31" s="45" t="e">
        <f t="shared" si="7"/>
        <v>#DIV/0!</v>
      </c>
      <c r="Q31" s="42" t="e">
        <f t="shared" si="2"/>
        <v>#DIV/0!</v>
      </c>
      <c r="R31" s="43"/>
      <c r="S31" s="45">
        <f t="shared" si="8"/>
        <v>0</v>
      </c>
      <c r="T31" s="55" t="e">
        <f t="shared" si="3"/>
        <v>#DIV/0!</v>
      </c>
      <c r="U31" s="42" t="e">
        <f t="shared" si="4"/>
        <v>#DIV/0!</v>
      </c>
      <c r="V31" s="42">
        <f t="shared" si="5"/>
        <v>0</v>
      </c>
    </row>
    <row r="32" spans="1:22" ht="15">
      <c r="A32" s="58" t="s">
        <v>71</v>
      </c>
      <c r="B32" s="52" t="s">
        <v>72</v>
      </c>
      <c r="C32" s="42"/>
      <c r="D32" s="42">
        <v>319.6</v>
      </c>
      <c r="E32" s="43">
        <v>451.2</v>
      </c>
      <c r="F32" s="42"/>
      <c r="G32" s="42">
        <v>377.1</v>
      </c>
      <c r="H32" s="45" t="e">
        <f>#REF!/#REF!</f>
        <v>#REF!</v>
      </c>
      <c r="I32" s="46" t="e">
        <f>#REF!/E32-1</f>
        <v>#REF!</v>
      </c>
      <c r="J32" s="42">
        <v>377.1</v>
      </c>
      <c r="K32" s="45">
        <f t="shared" si="6"/>
        <v>0.04455269631082686</v>
      </c>
      <c r="L32" s="46">
        <f t="shared" si="0"/>
        <v>-0.1642287234042552</v>
      </c>
      <c r="M32" s="61"/>
      <c r="N32" s="49">
        <f t="shared" si="1"/>
        <v>-1</v>
      </c>
      <c r="O32" s="42"/>
      <c r="P32" s="45" t="e">
        <f t="shared" si="7"/>
        <v>#DIV/0!</v>
      </c>
      <c r="Q32" s="42">
        <f t="shared" si="2"/>
        <v>-1</v>
      </c>
      <c r="R32" s="43">
        <f>'[1]Т13'!H33</f>
        <v>377.1</v>
      </c>
      <c r="S32" s="45">
        <f t="shared" si="8"/>
        <v>0.05041679646450186</v>
      </c>
      <c r="T32" s="51">
        <f t="shared" si="3"/>
        <v>-0.1642287234042552</v>
      </c>
      <c r="U32" s="42" t="e">
        <f t="shared" si="4"/>
        <v>#DIV/0!</v>
      </c>
      <c r="V32" s="42">
        <f t="shared" si="5"/>
        <v>0</v>
      </c>
    </row>
    <row r="33" spans="1:22" ht="0.75" customHeight="1">
      <c r="A33" s="40">
        <v>12</v>
      </c>
      <c r="B33" s="52" t="s">
        <v>73</v>
      </c>
      <c r="C33" s="42"/>
      <c r="D33" s="42"/>
      <c r="E33" s="43"/>
      <c r="F33" s="42"/>
      <c r="G33" s="42"/>
      <c r="H33" s="45" t="e">
        <f>#REF!/#REF!</f>
        <v>#REF!</v>
      </c>
      <c r="I33" s="46" t="e">
        <f>#REF!/E33-1</f>
        <v>#REF!</v>
      </c>
      <c r="J33" s="42"/>
      <c r="K33" s="45">
        <f t="shared" si="6"/>
        <v>0</v>
      </c>
      <c r="L33" s="56" t="e">
        <f t="shared" si="0"/>
        <v>#DIV/0!</v>
      </c>
      <c r="M33" s="61"/>
      <c r="N33" s="54" t="e">
        <f t="shared" si="1"/>
        <v>#DIV/0!</v>
      </c>
      <c r="O33" s="42"/>
      <c r="P33" s="45" t="e">
        <f t="shared" si="7"/>
        <v>#DIV/0!</v>
      </c>
      <c r="Q33" s="42" t="e">
        <f t="shared" si="2"/>
        <v>#DIV/0!</v>
      </c>
      <c r="R33" s="43"/>
      <c r="S33" s="45">
        <f t="shared" si="8"/>
        <v>0</v>
      </c>
      <c r="T33" s="55" t="e">
        <f t="shared" si="3"/>
        <v>#DIV/0!</v>
      </c>
      <c r="U33" s="42" t="e">
        <f t="shared" si="4"/>
        <v>#DIV/0!</v>
      </c>
      <c r="V33" s="42">
        <f t="shared" si="5"/>
        <v>0</v>
      </c>
    </row>
    <row r="34" spans="1:22" ht="24.75" customHeight="1" hidden="1">
      <c r="A34" s="40" t="s">
        <v>74</v>
      </c>
      <c r="B34" s="52" t="s">
        <v>75</v>
      </c>
      <c r="C34" s="42"/>
      <c r="D34" s="42"/>
      <c r="E34" s="43"/>
      <c r="F34" s="42"/>
      <c r="G34" s="42"/>
      <c r="H34" s="45" t="e">
        <f>#REF!/#REF!</f>
        <v>#REF!</v>
      </c>
      <c r="I34" s="46" t="e">
        <f>#REF!/E34-1</f>
        <v>#REF!</v>
      </c>
      <c r="J34" s="42"/>
      <c r="K34" s="45">
        <f t="shared" si="6"/>
        <v>0</v>
      </c>
      <c r="L34" s="56" t="e">
        <f t="shared" si="0"/>
        <v>#DIV/0!</v>
      </c>
      <c r="M34" s="61"/>
      <c r="N34" s="54" t="e">
        <f t="shared" si="1"/>
        <v>#DIV/0!</v>
      </c>
      <c r="O34" s="42"/>
      <c r="P34" s="45" t="e">
        <f t="shared" si="7"/>
        <v>#DIV/0!</v>
      </c>
      <c r="Q34" s="42" t="e">
        <f t="shared" si="2"/>
        <v>#DIV/0!</v>
      </c>
      <c r="R34" s="43"/>
      <c r="S34" s="45">
        <f t="shared" si="8"/>
        <v>0</v>
      </c>
      <c r="T34" s="55" t="e">
        <f t="shared" si="3"/>
        <v>#DIV/0!</v>
      </c>
      <c r="U34" s="42" t="e">
        <f t="shared" si="4"/>
        <v>#DIV/0!</v>
      </c>
      <c r="V34" s="42">
        <f t="shared" si="5"/>
        <v>0</v>
      </c>
    </row>
    <row r="35" spans="1:22" ht="15">
      <c r="A35" s="40" t="s">
        <v>76</v>
      </c>
      <c r="B35" s="62" t="s">
        <v>77</v>
      </c>
      <c r="C35" s="42">
        <f>C24+C23+C20+C16+C15+C13+C11+C10+C9</f>
        <v>4717.2</v>
      </c>
      <c r="D35" s="47">
        <f>D24+D23+D20+D16+D15+D13+D11+D10+D9+D32</f>
        <v>5385</v>
      </c>
      <c r="E35" s="43">
        <f>E24+E23+E20+E16+E15+E13+E11+E10+E9</f>
        <v>6272.889999999999</v>
      </c>
      <c r="F35" s="42">
        <f>F24+F23+F20+F15+F13+F11+F10+F9+F16</f>
        <v>2524.5</v>
      </c>
      <c r="G35" s="47">
        <f>G24+G23+G20+G16+G15+G13+G11+G10+G9+G32</f>
        <v>6939.44556772</v>
      </c>
      <c r="H35" s="45" t="e">
        <f>#REF!/#REF!</f>
        <v>#REF!</v>
      </c>
      <c r="I35" s="46" t="e">
        <f>#REF!/E35-1</f>
        <v>#REF!</v>
      </c>
      <c r="J35" s="47">
        <f>J24+J23+J20+J16+J15+J13+J11+J10+J9+J32</f>
        <v>8413.652274085</v>
      </c>
      <c r="K35" s="45">
        <f t="shared" si="6"/>
        <v>0.9940357852882704</v>
      </c>
      <c r="L35" s="46">
        <f t="shared" si="0"/>
        <v>0.34127208895501115</v>
      </c>
      <c r="M35" s="63">
        <f>M9+M10+M11+M12+M13+M14+M15+M16+M20+M23+M24</f>
        <v>0</v>
      </c>
      <c r="N35" s="49">
        <f t="shared" si="1"/>
        <v>-1</v>
      </c>
      <c r="O35" s="42"/>
      <c r="P35" s="45" t="e">
        <f t="shared" si="7"/>
        <v>#DIV/0!</v>
      </c>
      <c r="Q35" s="42">
        <f t="shared" si="2"/>
        <v>-1</v>
      </c>
      <c r="R35" s="50">
        <f>R24+R23+R20+R16+R15+R13+R11+R10+R9</f>
        <v>7404.833863458339</v>
      </c>
      <c r="S35" s="45">
        <f t="shared" si="8"/>
        <v>0.9899973528173694</v>
      </c>
      <c r="T35" s="51">
        <f t="shared" si="3"/>
        <v>0.1804501375694998</v>
      </c>
      <c r="U35" s="42" t="e">
        <f t="shared" si="4"/>
        <v>#DIV/0!</v>
      </c>
      <c r="V35" s="42">
        <f t="shared" si="5"/>
        <v>-1008.8184106266608</v>
      </c>
    </row>
    <row r="36" spans="1:22" ht="15">
      <c r="A36" s="40" t="s">
        <v>78</v>
      </c>
      <c r="B36" s="52" t="s">
        <v>79</v>
      </c>
      <c r="C36" s="42">
        <v>7.68</v>
      </c>
      <c r="D36" s="42">
        <v>7.4</v>
      </c>
      <c r="E36" s="43">
        <v>7.66</v>
      </c>
      <c r="F36" s="42">
        <v>3.5</v>
      </c>
      <c r="G36" s="42">
        <f>'[1]Т 2'!H73</f>
        <v>7.8</v>
      </c>
      <c r="H36" s="45"/>
      <c r="I36" s="46" t="e">
        <f>#REF!/E36-1</f>
        <v>#REF!</v>
      </c>
      <c r="J36" s="42">
        <f>'[1]Т 2'!I71</f>
        <v>7.8</v>
      </c>
      <c r="K36" s="45"/>
      <c r="L36" s="46">
        <f t="shared" si="0"/>
        <v>0.018276762402088753</v>
      </c>
      <c r="M36" s="61"/>
      <c r="N36" s="49">
        <f t="shared" si="1"/>
        <v>-1</v>
      </c>
      <c r="O36" s="42"/>
      <c r="P36" s="45"/>
      <c r="Q36" s="42">
        <f t="shared" si="2"/>
        <v>-1</v>
      </c>
      <c r="R36" s="50">
        <f>'[1]Т 2'!I71</f>
        <v>7.8</v>
      </c>
      <c r="S36" s="45"/>
      <c r="T36" s="51">
        <f t="shared" si="3"/>
        <v>0.018276762402088753</v>
      </c>
      <c r="U36" s="42" t="e">
        <f t="shared" si="4"/>
        <v>#DIV/0!</v>
      </c>
      <c r="V36" s="42">
        <f t="shared" si="5"/>
        <v>0</v>
      </c>
    </row>
    <row r="37" spans="1:22" ht="15">
      <c r="A37" s="40" t="s">
        <v>80</v>
      </c>
      <c r="B37" s="52" t="s">
        <v>81</v>
      </c>
      <c r="C37" s="42">
        <f>C35/C36</f>
        <v>614.21875</v>
      </c>
      <c r="D37" s="47">
        <f>D35/D36</f>
        <v>727.7027027027027</v>
      </c>
      <c r="E37" s="50">
        <f>E35/E36</f>
        <v>818.9151436031331</v>
      </c>
      <c r="F37" s="42">
        <f>F35/F36</f>
        <v>721.2857142857143</v>
      </c>
      <c r="G37" s="42">
        <f>G35/G36</f>
        <v>889.6725086820513</v>
      </c>
      <c r="H37" s="45"/>
      <c r="I37" s="46" t="e">
        <f>#REF!/E37-1</f>
        <v>#REF!</v>
      </c>
      <c r="J37" s="44">
        <f>J35/J36</f>
        <v>1078.6733684724359</v>
      </c>
      <c r="K37" s="45"/>
      <c r="L37" s="46">
        <f t="shared" si="0"/>
        <v>0.31719797453787013</v>
      </c>
      <c r="M37" s="64" t="e">
        <f>M35/M36</f>
        <v>#DIV/0!</v>
      </c>
      <c r="N37" s="54" t="e">
        <f t="shared" si="1"/>
        <v>#DIV/0!</v>
      </c>
      <c r="O37" s="42"/>
      <c r="P37" s="45"/>
      <c r="Q37" s="42">
        <f t="shared" si="2"/>
        <v>-1</v>
      </c>
      <c r="R37" s="50">
        <f>R35/R36</f>
        <v>949.3376748023511</v>
      </c>
      <c r="S37" s="45"/>
      <c r="T37" s="51">
        <f t="shared" si="3"/>
        <v>0.15926257099773955</v>
      </c>
      <c r="U37" s="42" t="e">
        <f t="shared" si="4"/>
        <v>#DIV/0!</v>
      </c>
      <c r="V37" s="42">
        <f t="shared" si="5"/>
        <v>-129.33569367008477</v>
      </c>
    </row>
    <row r="38" spans="1:22" ht="15">
      <c r="A38" s="40" t="s">
        <v>82</v>
      </c>
      <c r="B38" s="52" t="s">
        <v>83</v>
      </c>
      <c r="C38" s="42">
        <v>26.7</v>
      </c>
      <c r="D38" s="42"/>
      <c r="E38" s="43">
        <v>63.39</v>
      </c>
      <c r="F38" s="42"/>
      <c r="G38" s="42"/>
      <c r="H38" s="45" t="e">
        <f>#REF!/#REF!</f>
        <v>#REF!</v>
      </c>
      <c r="I38" s="46" t="e">
        <f>#REF!/E38-1</f>
        <v>#REF!</v>
      </c>
      <c r="J38" s="47">
        <f>J35*J39</f>
        <v>50.48191364451</v>
      </c>
      <c r="K38" s="45">
        <f t="shared" si="6"/>
        <v>0.005964214711729623</v>
      </c>
      <c r="L38" s="46">
        <f t="shared" si="0"/>
        <v>-0.2036296948334122</v>
      </c>
      <c r="M38" s="65"/>
      <c r="N38" s="49">
        <f t="shared" si="1"/>
        <v>-1</v>
      </c>
      <c r="O38" s="42"/>
      <c r="P38" s="45" t="e">
        <f t="shared" si="7"/>
        <v>#DIV/0!</v>
      </c>
      <c r="Q38" s="42">
        <f t="shared" si="2"/>
        <v>-1</v>
      </c>
      <c r="R38" s="50">
        <f>R35/0.99*0.01+0.02</f>
        <v>74.81630165109434</v>
      </c>
      <c r="S38" s="45">
        <f t="shared" si="8"/>
        <v>0.010002647182630595</v>
      </c>
      <c r="T38" s="51">
        <f t="shared" si="3"/>
        <v>0.18025400932472535</v>
      </c>
      <c r="U38" s="42" t="e">
        <f t="shared" si="4"/>
        <v>#DIV/0!</v>
      </c>
      <c r="V38" s="42">
        <f t="shared" si="5"/>
        <v>24.334388006584334</v>
      </c>
    </row>
    <row r="39" spans="1:22" ht="15">
      <c r="A39" s="40" t="s">
        <v>84</v>
      </c>
      <c r="B39" s="52" t="s">
        <v>85</v>
      </c>
      <c r="C39" s="51">
        <v>0.006</v>
      </c>
      <c r="D39" s="42"/>
      <c r="E39" s="66">
        <v>0.01</v>
      </c>
      <c r="F39" s="42"/>
      <c r="G39" s="42"/>
      <c r="H39" s="45"/>
      <c r="I39" s="46"/>
      <c r="J39" s="51">
        <v>0.006</v>
      </c>
      <c r="K39" s="45"/>
      <c r="L39" s="46"/>
      <c r="M39" s="49"/>
      <c r="N39" s="49"/>
      <c r="O39" s="42"/>
      <c r="P39" s="45"/>
      <c r="Q39" s="42">
        <f t="shared" si="2"/>
        <v>-1</v>
      </c>
      <c r="R39" s="67">
        <f>R38/R35</f>
        <v>0.010103711039392891</v>
      </c>
      <c r="S39" s="45"/>
      <c r="T39" s="51">
        <f t="shared" si="3"/>
        <v>0.010371103939289084</v>
      </c>
      <c r="U39" s="42" t="e">
        <f t="shared" si="4"/>
        <v>#DIV/0!</v>
      </c>
      <c r="V39" s="42">
        <f t="shared" si="5"/>
        <v>0.004103711039392891</v>
      </c>
    </row>
    <row r="40" spans="1:22" ht="15">
      <c r="A40" s="40" t="s">
        <v>86</v>
      </c>
      <c r="B40" s="62" t="s">
        <v>87</v>
      </c>
      <c r="C40" s="42">
        <v>4743.9</v>
      </c>
      <c r="D40" s="42"/>
      <c r="E40" s="43">
        <v>6336.28</v>
      </c>
      <c r="F40" s="42"/>
      <c r="G40" s="42"/>
      <c r="H40" s="45" t="e">
        <f>#REF!/#REF!</f>
        <v>#REF!</v>
      </c>
      <c r="I40" s="46" t="e">
        <f>#REF!/E40-1</f>
        <v>#REF!</v>
      </c>
      <c r="J40" s="47">
        <f>J35+J38</f>
        <v>8464.134187729509</v>
      </c>
      <c r="K40" s="45">
        <f>J40/J$40</f>
        <v>1</v>
      </c>
      <c r="L40" s="46">
        <f>J40/E40-1</f>
        <v>0.33582073199566764</v>
      </c>
      <c r="M40" s="68"/>
      <c r="N40" s="49">
        <f>M40/E40-1</f>
        <v>-1</v>
      </c>
      <c r="O40" s="42"/>
      <c r="P40" s="45" t="e">
        <f>O40/O$40</f>
        <v>#DIV/0!</v>
      </c>
      <c r="Q40" s="42">
        <f t="shared" si="2"/>
        <v>-1</v>
      </c>
      <c r="R40" s="50">
        <f>R35+R38</f>
        <v>7479.650165109433</v>
      </c>
      <c r="S40" s="45">
        <f>R40/R$40</f>
        <v>1</v>
      </c>
      <c r="T40" s="51">
        <f t="shared" si="3"/>
        <v>0.1804481754451246</v>
      </c>
      <c r="U40" s="42" t="e">
        <f t="shared" si="4"/>
        <v>#DIV/0!</v>
      </c>
      <c r="V40" s="42">
        <f t="shared" si="5"/>
        <v>-984.4840226200758</v>
      </c>
    </row>
    <row r="41" spans="1:22" ht="28.5" customHeight="1">
      <c r="A41" s="40" t="s">
        <v>88</v>
      </c>
      <c r="B41" s="52" t="s">
        <v>89</v>
      </c>
      <c r="C41" s="42">
        <v>617.7</v>
      </c>
      <c r="D41" s="42">
        <f>C41</f>
        <v>617.7</v>
      </c>
      <c r="E41" s="43">
        <v>827.19</v>
      </c>
      <c r="F41" s="42">
        <f>E41</f>
        <v>827.19</v>
      </c>
      <c r="G41" s="42">
        <f>F41</f>
        <v>827.19</v>
      </c>
      <c r="H41" s="45"/>
      <c r="I41" s="46" t="e">
        <f>#REF!/E41-1</f>
        <v>#REF!</v>
      </c>
      <c r="J41" s="50">
        <f>8759.1/7.8</f>
        <v>1122.9615384615386</v>
      </c>
      <c r="K41" s="45"/>
      <c r="L41" s="69">
        <f>J41/E41-1</f>
        <v>0.35756179168212676</v>
      </c>
      <c r="M41" s="65"/>
      <c r="N41" s="49">
        <f>M41/E41-1</f>
        <v>-1</v>
      </c>
      <c r="O41" s="42"/>
      <c r="P41" s="45"/>
      <c r="Q41" s="42">
        <f t="shared" si="2"/>
        <v>-1</v>
      </c>
      <c r="R41" s="50">
        <f>R40/R36</f>
        <v>958.9295083473633</v>
      </c>
      <c r="S41" s="45"/>
      <c r="T41" s="66">
        <f t="shared" si="3"/>
        <v>0.15926148568933773</v>
      </c>
      <c r="U41" s="42" t="e">
        <f>R41/O41-1</f>
        <v>#DIV/0!</v>
      </c>
      <c r="V41" s="42">
        <f t="shared" si="5"/>
        <v>-164.0320301141753</v>
      </c>
    </row>
    <row r="42" spans="1:22" ht="14.25" hidden="1">
      <c r="A42" s="70"/>
      <c r="B42" s="71" t="s">
        <v>90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72">
        <f>M43+M44+M45</f>
        <v>0</v>
      </c>
      <c r="N42" s="73"/>
      <c r="O42" s="42"/>
      <c r="P42" s="42"/>
      <c r="Q42" s="42"/>
      <c r="R42" s="42"/>
      <c r="S42" s="42"/>
      <c r="T42" s="42"/>
      <c r="U42" s="42"/>
      <c r="V42" s="42"/>
    </row>
    <row r="43" spans="1:22" ht="14.25" hidden="1">
      <c r="A43" s="70"/>
      <c r="B43" s="71" t="s">
        <v>91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74">
        <f>M17</f>
        <v>0</v>
      </c>
      <c r="N43" s="61"/>
      <c r="O43" s="42"/>
      <c r="P43" s="42"/>
      <c r="Q43" s="42"/>
      <c r="R43" s="42"/>
      <c r="S43" s="42"/>
      <c r="T43" s="42"/>
      <c r="U43" s="42"/>
      <c r="V43" s="42"/>
    </row>
    <row r="44" spans="1:22" ht="14.25" hidden="1">
      <c r="A44" s="70"/>
      <c r="B44" s="75" t="s">
        <v>92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61"/>
      <c r="N44" s="61"/>
      <c r="O44" s="42"/>
      <c r="P44" s="42"/>
      <c r="Q44" s="42"/>
      <c r="R44" s="42"/>
      <c r="S44" s="42"/>
      <c r="T44" s="42"/>
      <c r="U44" s="42"/>
      <c r="V44" s="42"/>
    </row>
    <row r="45" spans="1:22" ht="0.75" customHeight="1">
      <c r="A45" s="70"/>
      <c r="B45" s="75" t="s">
        <v>93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61"/>
      <c r="N45" s="61"/>
      <c r="O45" s="42"/>
      <c r="P45" s="42"/>
      <c r="Q45" s="42"/>
      <c r="R45" s="42"/>
      <c r="S45" s="42"/>
      <c r="T45" s="42"/>
      <c r="U45" s="42"/>
      <c r="V45" s="42"/>
    </row>
    <row r="46" spans="1:22" ht="12.75" customHeight="1">
      <c r="A46" s="76"/>
      <c r="B46" s="77" t="s">
        <v>94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79"/>
      <c r="N46" s="79"/>
      <c r="O46" s="79"/>
      <c r="P46" s="79"/>
      <c r="Q46" s="79"/>
      <c r="R46" s="80">
        <f>958.93*R36</f>
        <v>7479.6539999999995</v>
      </c>
      <c r="S46" s="79"/>
      <c r="T46" s="79"/>
      <c r="U46" s="79"/>
      <c r="V46" s="79"/>
    </row>
    <row r="47" spans="1:22" ht="11.25" customHeight="1">
      <c r="A47" s="76"/>
      <c r="B47" s="77" t="s">
        <v>95</v>
      </c>
      <c r="C47" s="78"/>
      <c r="D47" s="78"/>
      <c r="E47" s="78">
        <f>'[1]Т.8.2.'!E21</f>
        <v>4425</v>
      </c>
      <c r="F47" s="78"/>
      <c r="G47" s="78"/>
      <c r="H47" s="78"/>
      <c r="I47" s="78"/>
      <c r="J47" s="78"/>
      <c r="K47" s="79"/>
      <c r="L47" s="79"/>
      <c r="M47" s="79"/>
      <c r="N47" s="79"/>
      <c r="O47" s="79"/>
      <c r="P47" s="79"/>
      <c r="Q47" s="79"/>
      <c r="R47" s="81">
        <f>'[1]Т.8.2.'!I21</f>
        <v>5732.967032967034</v>
      </c>
      <c r="S47" s="79"/>
      <c r="T47" s="79"/>
      <c r="U47" s="79"/>
      <c r="V47" s="79"/>
    </row>
    <row r="48" spans="1:22" ht="14.25">
      <c r="A48" s="76"/>
      <c r="B48" s="82"/>
      <c r="C48" s="83"/>
      <c r="D48" s="83"/>
      <c r="E48" s="83"/>
      <c r="F48" s="83"/>
      <c r="G48" s="83"/>
      <c r="H48" s="83"/>
      <c r="I48" s="83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spans="1:22" ht="14.25">
      <c r="A49" s="76"/>
      <c r="B49" s="82"/>
      <c r="C49" s="83"/>
      <c r="D49" s="83"/>
      <c r="E49" s="83"/>
      <c r="F49" s="83"/>
      <c r="G49" s="83"/>
      <c r="H49" s="83"/>
      <c r="I49" s="83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spans="1:10" ht="12.75">
      <c r="A50" s="76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2.75">
      <c r="A51" s="76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2.75">
      <c r="A52" s="86"/>
      <c r="B52" s="87"/>
      <c r="C52" s="85"/>
      <c r="D52" s="85"/>
      <c r="E52" s="85"/>
      <c r="F52" s="85"/>
      <c r="G52" s="85"/>
      <c r="H52" s="85"/>
      <c r="I52" s="85"/>
      <c r="J52" s="85"/>
    </row>
    <row r="53" spans="1:2" ht="12.75">
      <c r="A53" s="88"/>
      <c r="B53" s="89"/>
    </row>
    <row r="54" spans="1:2" ht="12.75">
      <c r="A54" s="88"/>
      <c r="B54" s="89"/>
    </row>
    <row r="55" spans="1:2" ht="12.75">
      <c r="A55" s="88"/>
      <c r="B55" s="89"/>
    </row>
    <row r="56" spans="1:2" ht="12.75">
      <c r="A56" s="88"/>
      <c r="B56" s="89"/>
    </row>
    <row r="57" spans="1:2" ht="12.75">
      <c r="A57" s="88"/>
      <c r="B57" s="89"/>
    </row>
    <row r="58" ht="12.75">
      <c r="B58" s="89"/>
    </row>
    <row r="59" ht="12.75">
      <c r="B59" s="89"/>
    </row>
    <row r="60" ht="12.75">
      <c r="B60" s="89"/>
    </row>
    <row r="61" ht="12.75">
      <c r="B61" s="89"/>
    </row>
    <row r="62" ht="12.75">
      <c r="B62" s="89"/>
    </row>
    <row r="63" ht="12.75">
      <c r="B63" s="89"/>
    </row>
    <row r="64" ht="12.75">
      <c r="B64" s="89"/>
    </row>
    <row r="65" ht="12.75">
      <c r="B65" s="89"/>
    </row>
    <row r="66" ht="12.75">
      <c r="B66" s="89"/>
    </row>
    <row r="67" ht="12.75">
      <c r="B67" s="89"/>
    </row>
    <row r="68" ht="12.75">
      <c r="B68" s="89"/>
    </row>
    <row r="69" ht="12.75">
      <c r="B69" s="89"/>
    </row>
    <row r="70" ht="12.75">
      <c r="B70" s="89"/>
    </row>
    <row r="71" ht="12.75">
      <c r="B71" s="89"/>
    </row>
    <row r="72" ht="12.75">
      <c r="B72" s="89"/>
    </row>
    <row r="73" ht="12.75">
      <c r="B73" s="89"/>
    </row>
    <row r="74" ht="12.75">
      <c r="B74" s="89"/>
    </row>
    <row r="75" ht="12.75">
      <c r="B75" s="89"/>
    </row>
    <row r="76" ht="12.75">
      <c r="B76" s="89"/>
    </row>
    <row r="77" ht="12.75">
      <c r="B77" s="89"/>
    </row>
    <row r="78" ht="12.75">
      <c r="B78" s="90"/>
    </row>
    <row r="79" ht="12.75">
      <c r="B79" s="90"/>
    </row>
    <row r="80" ht="12.75">
      <c r="B80" s="90"/>
    </row>
    <row r="81" ht="12.75">
      <c r="B81" s="90"/>
    </row>
    <row r="82" ht="12.75">
      <c r="B82" s="90"/>
    </row>
    <row r="83" ht="12.75">
      <c r="B83" s="90"/>
    </row>
    <row r="84" ht="12.75">
      <c r="B84" s="90"/>
    </row>
    <row r="85" ht="12.75">
      <c r="B85" s="90"/>
    </row>
    <row r="86" ht="12.75">
      <c r="B86" s="90"/>
    </row>
    <row r="87" ht="12.75">
      <c r="B87" s="90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W2"/>
    <mergeCell ref="B3:S3"/>
    <mergeCell ref="T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B15" sqref="B15"/>
    </sheetView>
  </sheetViews>
  <sheetFormatPr defaultColWidth="9.33203125" defaultRowHeight="12.75"/>
  <cols>
    <col min="1" max="1" width="4.16015625" style="91" customWidth="1"/>
    <col min="2" max="2" width="43.66015625" style="91" customWidth="1"/>
    <col min="3" max="3" width="12.33203125" style="91" customWidth="1"/>
    <col min="4" max="4" width="11.5" style="91" customWidth="1"/>
    <col min="5" max="5" width="10.33203125" style="91" customWidth="1"/>
    <col min="6" max="6" width="11.33203125" style="91" customWidth="1"/>
    <col min="7" max="7" width="10.16015625" style="91" customWidth="1"/>
    <col min="8" max="8" width="9.33203125" style="91" customWidth="1"/>
    <col min="9" max="9" width="11" style="91" customWidth="1"/>
    <col min="10" max="16384" width="9.33203125" style="91" customWidth="1"/>
  </cols>
  <sheetData>
    <row r="1" spans="8:9" ht="12.75">
      <c r="H1" s="92" t="s">
        <v>96</v>
      </c>
      <c r="I1" s="92"/>
    </row>
    <row r="2" spans="1:9" ht="15" customHeight="1">
      <c r="A2" s="93" t="s">
        <v>97</v>
      </c>
      <c r="B2" s="93"/>
      <c r="C2" s="93"/>
      <c r="D2" s="93"/>
      <c r="E2" s="93"/>
      <c r="F2" s="93"/>
      <c r="G2" s="93"/>
      <c r="H2" s="93"/>
      <c r="I2" s="93"/>
    </row>
    <row r="3" spans="8:9" ht="12.75" customHeight="1" thickBot="1">
      <c r="H3" s="94" t="s">
        <v>98</v>
      </c>
      <c r="I3" s="94"/>
    </row>
    <row r="4" spans="1:9" ht="12.75" customHeight="1" thickBot="1">
      <c r="A4" s="95" t="s">
        <v>99</v>
      </c>
      <c r="B4" s="96"/>
      <c r="C4" s="97" t="s">
        <v>9</v>
      </c>
      <c r="D4" s="98"/>
      <c r="E4" s="99"/>
      <c r="F4" s="100" t="s">
        <v>100</v>
      </c>
      <c r="G4" s="101"/>
      <c r="H4" s="101"/>
      <c r="I4" s="102" t="s">
        <v>101</v>
      </c>
    </row>
    <row r="5" spans="1:9" ht="39" customHeight="1" thickBot="1">
      <c r="A5" s="103"/>
      <c r="B5" s="104"/>
      <c r="C5" s="105" t="s">
        <v>102</v>
      </c>
      <c r="D5" s="105" t="s">
        <v>103</v>
      </c>
      <c r="E5" s="106" t="s">
        <v>104</v>
      </c>
      <c r="F5" s="107" t="s">
        <v>102</v>
      </c>
      <c r="G5" s="108" t="s">
        <v>25</v>
      </c>
      <c r="H5" s="109" t="s">
        <v>105</v>
      </c>
      <c r="I5" s="110"/>
    </row>
    <row r="6" spans="1:11" ht="9" customHeight="1">
      <c r="A6" s="111">
        <v>1</v>
      </c>
      <c r="B6" s="112">
        <v>2</v>
      </c>
      <c r="C6" s="112">
        <v>3</v>
      </c>
      <c r="D6" s="112">
        <v>4</v>
      </c>
      <c r="E6" s="113">
        <v>5</v>
      </c>
      <c r="F6" s="114">
        <v>6</v>
      </c>
      <c r="G6" s="115">
        <v>7</v>
      </c>
      <c r="H6" s="113">
        <v>8</v>
      </c>
      <c r="I6" s="114">
        <v>9</v>
      </c>
      <c r="J6" s="116"/>
      <c r="K6" s="117"/>
    </row>
    <row r="7" spans="1:9" ht="14.25" customHeight="1">
      <c r="A7" s="118" t="s">
        <v>27</v>
      </c>
      <c r="B7" s="119" t="s">
        <v>106</v>
      </c>
      <c r="C7" s="120"/>
      <c r="D7" s="120"/>
      <c r="E7" s="121"/>
      <c r="F7" s="122"/>
      <c r="G7" s="123"/>
      <c r="H7" s="124"/>
      <c r="I7" s="122"/>
    </row>
    <row r="8" spans="1:9" ht="12.75">
      <c r="A8" s="125"/>
      <c r="B8" s="126" t="s">
        <v>107</v>
      </c>
      <c r="C8" s="127"/>
      <c r="D8" s="127">
        <v>7.67</v>
      </c>
      <c r="E8" s="128"/>
      <c r="F8" s="129">
        <v>7.86</v>
      </c>
      <c r="G8" s="130">
        <v>3.64</v>
      </c>
      <c r="H8" s="128">
        <v>8.1</v>
      </c>
      <c r="I8" s="129">
        <v>8.1</v>
      </c>
    </row>
    <row r="9" spans="1:9" ht="10.5" customHeight="1">
      <c r="A9" s="125"/>
      <c r="B9" s="126" t="s">
        <v>108</v>
      </c>
      <c r="C9" s="127"/>
      <c r="D9" s="127"/>
      <c r="E9" s="128"/>
      <c r="F9" s="129"/>
      <c r="G9" s="130"/>
      <c r="H9" s="128"/>
      <c r="I9" s="129"/>
    </row>
    <row r="10" spans="1:9" ht="12.75">
      <c r="A10" s="125"/>
      <c r="B10" s="126" t="s">
        <v>109</v>
      </c>
      <c r="C10" s="120"/>
      <c r="D10" s="120">
        <f>D8</f>
        <v>7.67</v>
      </c>
      <c r="E10" s="121"/>
      <c r="F10" s="122">
        <v>7.86</v>
      </c>
      <c r="G10" s="123">
        <f>G8</f>
        <v>3.64</v>
      </c>
      <c r="H10" s="124">
        <f>H8</f>
        <v>8.1</v>
      </c>
      <c r="I10" s="122">
        <f>I8</f>
        <v>8.1</v>
      </c>
    </row>
    <row r="11" spans="1:9" ht="12.75">
      <c r="A11" s="125"/>
      <c r="B11" s="126" t="s">
        <v>110</v>
      </c>
      <c r="C11" s="120"/>
      <c r="D11" s="120"/>
      <c r="E11" s="121"/>
      <c r="F11" s="122"/>
      <c r="G11" s="123"/>
      <c r="H11" s="124"/>
      <c r="I11" s="122"/>
    </row>
    <row r="12" spans="1:9" ht="12.75">
      <c r="A12" s="125"/>
      <c r="B12" s="126" t="s">
        <v>111</v>
      </c>
      <c r="C12" s="120"/>
      <c r="D12" s="120"/>
      <c r="E12" s="121"/>
      <c r="F12" s="122"/>
      <c r="G12" s="123"/>
      <c r="H12" s="124"/>
      <c r="I12" s="122"/>
    </row>
    <row r="13" spans="1:9" ht="14.25">
      <c r="A13" s="125"/>
      <c r="B13" s="126" t="s">
        <v>112</v>
      </c>
      <c r="C13" s="120"/>
      <c r="D13" s="120"/>
      <c r="E13" s="121"/>
      <c r="F13" s="122"/>
      <c r="G13" s="123"/>
      <c r="H13" s="124"/>
      <c r="I13" s="122"/>
    </row>
    <row r="14" spans="1:9" ht="0.75" customHeight="1">
      <c r="A14" s="125"/>
      <c r="B14" s="126" t="s">
        <v>113</v>
      </c>
      <c r="C14" s="120"/>
      <c r="D14" s="120"/>
      <c r="E14" s="121"/>
      <c r="F14" s="122"/>
      <c r="G14" s="123"/>
      <c r="H14" s="124"/>
      <c r="I14" s="122"/>
    </row>
    <row r="15" spans="1:9" ht="25.5" customHeight="1">
      <c r="A15" s="118" t="s">
        <v>29</v>
      </c>
      <c r="B15" s="119" t="s">
        <v>114</v>
      </c>
      <c r="C15" s="120"/>
      <c r="D15" s="120"/>
      <c r="E15" s="121"/>
      <c r="F15" s="122"/>
      <c r="G15" s="123"/>
      <c r="H15" s="124"/>
      <c r="I15" s="122"/>
    </row>
    <row r="16" spans="1:9" ht="12.75" customHeight="1">
      <c r="A16" s="125"/>
      <c r="B16" s="126" t="s">
        <v>107</v>
      </c>
      <c r="C16" s="127"/>
      <c r="D16" s="127"/>
      <c r="E16" s="128"/>
      <c r="F16" s="129"/>
      <c r="G16" s="130"/>
      <c r="H16" s="128"/>
      <c r="I16" s="129"/>
    </row>
    <row r="17" spans="1:9" ht="9.75" customHeight="1">
      <c r="A17" s="125"/>
      <c r="B17" s="126" t="s">
        <v>108</v>
      </c>
      <c r="C17" s="127"/>
      <c r="D17" s="127"/>
      <c r="E17" s="128"/>
      <c r="F17" s="129"/>
      <c r="G17" s="130"/>
      <c r="H17" s="128"/>
      <c r="I17" s="129"/>
    </row>
    <row r="18" spans="1:9" ht="14.25" customHeight="1">
      <c r="A18" s="125"/>
      <c r="B18" s="126" t="s">
        <v>109</v>
      </c>
      <c r="C18" s="120"/>
      <c r="D18" s="120"/>
      <c r="E18" s="121"/>
      <c r="F18" s="122"/>
      <c r="G18" s="123"/>
      <c r="H18" s="124"/>
      <c r="I18" s="122"/>
    </row>
    <row r="19" spans="1:9" ht="15" customHeight="1">
      <c r="A19" s="125"/>
      <c r="B19" s="126" t="s">
        <v>110</v>
      </c>
      <c r="C19" s="120"/>
      <c r="D19" s="120"/>
      <c r="E19" s="121"/>
      <c r="F19" s="122"/>
      <c r="G19" s="123"/>
      <c r="H19" s="124"/>
      <c r="I19" s="122"/>
    </row>
    <row r="20" spans="1:9" ht="12.75" customHeight="1">
      <c r="A20" s="125"/>
      <c r="B20" s="126" t="s">
        <v>111</v>
      </c>
      <c r="C20" s="120"/>
      <c r="D20" s="120"/>
      <c r="E20" s="121"/>
      <c r="F20" s="122"/>
      <c r="G20" s="123"/>
      <c r="H20" s="124"/>
      <c r="I20" s="122"/>
    </row>
    <row r="21" spans="1:9" ht="15" customHeight="1">
      <c r="A21" s="125"/>
      <c r="B21" s="126" t="s">
        <v>112</v>
      </c>
      <c r="C21" s="120"/>
      <c r="D21" s="120"/>
      <c r="E21" s="121"/>
      <c r="F21" s="122"/>
      <c r="G21" s="123"/>
      <c r="H21" s="124"/>
      <c r="I21" s="122"/>
    </row>
    <row r="22" spans="1:9" ht="13.5" customHeight="1" hidden="1">
      <c r="A22" s="125"/>
      <c r="B22" s="126" t="s">
        <v>113</v>
      </c>
      <c r="C22" s="120"/>
      <c r="D22" s="120"/>
      <c r="E22" s="121"/>
      <c r="F22" s="122"/>
      <c r="G22" s="123"/>
      <c r="H22" s="124"/>
      <c r="I22" s="122"/>
    </row>
    <row r="23" spans="1:9" ht="12.75">
      <c r="A23" s="131" t="s">
        <v>31</v>
      </c>
      <c r="B23" s="132" t="s">
        <v>115</v>
      </c>
      <c r="C23" s="133"/>
      <c r="D23" s="133"/>
      <c r="E23" s="134"/>
      <c r="F23" s="122"/>
      <c r="G23" s="123"/>
      <c r="H23" s="124"/>
      <c r="I23" s="122"/>
    </row>
    <row r="24" spans="1:9" ht="25.5">
      <c r="A24" s="118" t="s">
        <v>33</v>
      </c>
      <c r="B24" s="135" t="s">
        <v>116</v>
      </c>
      <c r="C24" s="133"/>
      <c r="D24" s="133"/>
      <c r="E24" s="134"/>
      <c r="F24" s="122"/>
      <c r="G24" s="123"/>
      <c r="H24" s="124"/>
      <c r="I24" s="122"/>
    </row>
    <row r="25" spans="1:9" ht="12.75">
      <c r="A25" s="136"/>
      <c r="B25" s="137" t="s">
        <v>117</v>
      </c>
      <c r="C25" s="138"/>
      <c r="D25" s="138">
        <f>D8</f>
        <v>7.67</v>
      </c>
      <c r="E25" s="139"/>
      <c r="F25" s="140">
        <f>F8-F15</f>
        <v>7.86</v>
      </c>
      <c r="G25" s="141">
        <f>G8</f>
        <v>3.64</v>
      </c>
      <c r="H25" s="139">
        <f>H8</f>
        <v>8.1</v>
      </c>
      <c r="I25" s="140">
        <f>I8</f>
        <v>8.1</v>
      </c>
    </row>
    <row r="26" spans="1:9" ht="1.5" customHeight="1">
      <c r="A26" s="142"/>
      <c r="B26" s="143"/>
      <c r="C26" s="144"/>
      <c r="D26" s="144"/>
      <c r="E26" s="145"/>
      <c r="F26" s="146"/>
      <c r="G26" s="147"/>
      <c r="H26" s="145"/>
      <c r="I26" s="146"/>
    </row>
    <row r="27" spans="1:9" ht="12.75">
      <c r="A27" s="125"/>
      <c r="B27" s="126" t="s">
        <v>109</v>
      </c>
      <c r="C27" s="133"/>
      <c r="D27" s="133" t="s">
        <v>118</v>
      </c>
      <c r="E27" s="134"/>
      <c r="F27" s="122">
        <f>F25</f>
        <v>7.86</v>
      </c>
      <c r="G27" s="123">
        <v>3.64</v>
      </c>
      <c r="H27" s="124">
        <f>H8</f>
        <v>8.1</v>
      </c>
      <c r="I27" s="122">
        <f>I8</f>
        <v>8.1</v>
      </c>
    </row>
    <row r="28" spans="1:9" ht="12.75">
      <c r="A28" s="125"/>
      <c r="B28" s="126" t="s">
        <v>110</v>
      </c>
      <c r="C28" s="133"/>
      <c r="D28" s="133"/>
      <c r="E28" s="134"/>
      <c r="F28" s="122"/>
      <c r="G28" s="123"/>
      <c r="H28" s="124"/>
      <c r="I28" s="122"/>
    </row>
    <row r="29" spans="1:9" ht="12.75">
      <c r="A29" s="125"/>
      <c r="B29" s="126" t="s">
        <v>111</v>
      </c>
      <c r="C29" s="133"/>
      <c r="D29" s="133"/>
      <c r="E29" s="134"/>
      <c r="F29" s="122"/>
      <c r="G29" s="123"/>
      <c r="H29" s="124"/>
      <c r="I29" s="122"/>
    </row>
    <row r="30" spans="1:9" ht="14.25">
      <c r="A30" s="125"/>
      <c r="B30" s="126" t="s">
        <v>112</v>
      </c>
      <c r="C30" s="133"/>
      <c r="D30" s="133"/>
      <c r="E30" s="134"/>
      <c r="F30" s="122"/>
      <c r="G30" s="123"/>
      <c r="H30" s="124"/>
      <c r="I30" s="122"/>
    </row>
    <row r="31" spans="1:9" ht="12.75" hidden="1">
      <c r="A31" s="125"/>
      <c r="B31" s="126" t="s">
        <v>113</v>
      </c>
      <c r="C31" s="133"/>
      <c r="D31" s="133"/>
      <c r="E31" s="134"/>
      <c r="F31" s="122"/>
      <c r="G31" s="123"/>
      <c r="H31" s="124"/>
      <c r="I31" s="122"/>
    </row>
    <row r="32" spans="1:9" ht="12.75">
      <c r="A32" s="118" t="s">
        <v>35</v>
      </c>
      <c r="B32" s="148" t="s">
        <v>119</v>
      </c>
      <c r="C32" s="133"/>
      <c r="D32" s="133"/>
      <c r="E32" s="134"/>
      <c r="F32" s="122"/>
      <c r="G32" s="123"/>
      <c r="H32" s="124"/>
      <c r="I32" s="122"/>
    </row>
    <row r="33" spans="1:9" ht="12.75" customHeight="1">
      <c r="A33" s="125"/>
      <c r="B33" s="126" t="s">
        <v>107</v>
      </c>
      <c r="C33" s="127"/>
      <c r="D33" s="127"/>
      <c r="E33" s="128"/>
      <c r="F33" s="129"/>
      <c r="G33" s="130"/>
      <c r="H33" s="128"/>
      <c r="I33" s="129"/>
    </row>
    <row r="34" spans="1:9" ht="9.75" customHeight="1">
      <c r="A34" s="125"/>
      <c r="B34" s="126" t="s">
        <v>108</v>
      </c>
      <c r="C34" s="127"/>
      <c r="D34" s="127"/>
      <c r="E34" s="128"/>
      <c r="F34" s="129"/>
      <c r="G34" s="130"/>
      <c r="H34" s="128"/>
      <c r="I34" s="129"/>
    </row>
    <row r="35" spans="1:9" ht="12.75">
      <c r="A35" s="125"/>
      <c r="B35" s="126" t="s">
        <v>109</v>
      </c>
      <c r="C35" s="133"/>
      <c r="D35" s="133"/>
      <c r="E35" s="134"/>
      <c r="F35" s="122"/>
      <c r="G35" s="123"/>
      <c r="H35" s="124"/>
      <c r="I35" s="122"/>
    </row>
    <row r="36" spans="1:9" ht="12.75">
      <c r="A36" s="125"/>
      <c r="B36" s="126" t="s">
        <v>110</v>
      </c>
      <c r="C36" s="133"/>
      <c r="D36" s="133"/>
      <c r="E36" s="134"/>
      <c r="F36" s="122"/>
      <c r="G36" s="123"/>
      <c r="H36" s="124"/>
      <c r="I36" s="122"/>
    </row>
    <row r="37" spans="1:9" ht="12.75">
      <c r="A37" s="125"/>
      <c r="B37" s="126" t="s">
        <v>111</v>
      </c>
      <c r="C37" s="133"/>
      <c r="D37" s="133"/>
      <c r="E37" s="134"/>
      <c r="F37" s="122"/>
      <c r="G37" s="123"/>
      <c r="H37" s="124"/>
      <c r="I37" s="122"/>
    </row>
    <row r="38" spans="1:9" ht="14.25">
      <c r="A38" s="125"/>
      <c r="B38" s="126" t="s">
        <v>112</v>
      </c>
      <c r="C38" s="133"/>
      <c r="D38" s="133"/>
      <c r="E38" s="134"/>
      <c r="F38" s="122"/>
      <c r="G38" s="123"/>
      <c r="H38" s="124"/>
      <c r="I38" s="122"/>
    </row>
    <row r="39" spans="1:9" ht="0.75" customHeight="1" hidden="1">
      <c r="A39" s="125"/>
      <c r="B39" s="126" t="s">
        <v>113</v>
      </c>
      <c r="C39" s="133"/>
      <c r="D39" s="133"/>
      <c r="E39" s="134"/>
      <c r="F39" s="122"/>
      <c r="G39" s="123"/>
      <c r="H39" s="124"/>
      <c r="I39" s="122"/>
    </row>
    <row r="40" spans="1:9" ht="12.75">
      <c r="A40" s="125"/>
      <c r="B40" s="149" t="s">
        <v>108</v>
      </c>
      <c r="C40" s="133"/>
      <c r="D40" s="133"/>
      <c r="E40" s="134"/>
      <c r="F40" s="122"/>
      <c r="G40" s="123"/>
      <c r="H40" s="124"/>
      <c r="I40" s="122"/>
    </row>
    <row r="41" spans="1:9" ht="12.75">
      <c r="A41" s="125"/>
      <c r="B41" s="149" t="s">
        <v>120</v>
      </c>
      <c r="C41" s="133"/>
      <c r="D41" s="133"/>
      <c r="E41" s="134"/>
      <c r="F41" s="122"/>
      <c r="G41" s="123"/>
      <c r="H41" s="124"/>
      <c r="I41" s="122"/>
    </row>
    <row r="42" spans="1:9" ht="12.75">
      <c r="A42" s="125"/>
      <c r="B42" s="149" t="s">
        <v>121</v>
      </c>
      <c r="C42" s="133"/>
      <c r="D42" s="133"/>
      <c r="E42" s="134"/>
      <c r="F42" s="122"/>
      <c r="G42" s="123"/>
      <c r="H42" s="124"/>
      <c r="I42" s="122"/>
    </row>
    <row r="43" spans="1:9" ht="25.5">
      <c r="A43" s="118" t="s">
        <v>37</v>
      </c>
      <c r="B43" s="135" t="s">
        <v>122</v>
      </c>
      <c r="C43" s="150"/>
      <c r="D43" s="150"/>
      <c r="E43" s="151"/>
      <c r="F43" s="122"/>
      <c r="G43" s="123"/>
      <c r="H43" s="124"/>
      <c r="I43" s="122"/>
    </row>
    <row r="44" spans="1:9" ht="12.75">
      <c r="A44" s="125"/>
      <c r="B44" s="126" t="s">
        <v>107</v>
      </c>
      <c r="C44" s="127"/>
      <c r="D44" s="127">
        <f>D25</f>
        <v>7.67</v>
      </c>
      <c r="E44" s="128"/>
      <c r="F44" s="129">
        <f>F25</f>
        <v>7.86</v>
      </c>
      <c r="G44" s="130">
        <f>G25</f>
        <v>3.64</v>
      </c>
      <c r="H44" s="128">
        <f>H25</f>
        <v>8.1</v>
      </c>
      <c r="I44" s="129">
        <f>I25</f>
        <v>8.1</v>
      </c>
    </row>
    <row r="45" spans="1:9" ht="10.5" customHeight="1">
      <c r="A45" s="125"/>
      <c r="B45" s="126" t="s">
        <v>108</v>
      </c>
      <c r="C45" s="127"/>
      <c r="D45" s="127"/>
      <c r="E45" s="128"/>
      <c r="F45" s="129"/>
      <c r="G45" s="130"/>
      <c r="H45" s="128"/>
      <c r="I45" s="129"/>
    </row>
    <row r="46" spans="1:9" ht="12.75">
      <c r="A46" s="118"/>
      <c r="B46" s="126" t="s">
        <v>109</v>
      </c>
      <c r="C46" s="150"/>
      <c r="D46" s="150" t="s">
        <v>118</v>
      </c>
      <c r="E46" s="151"/>
      <c r="F46" s="122">
        <f>F27</f>
        <v>7.86</v>
      </c>
      <c r="G46" s="123">
        <v>3.64</v>
      </c>
      <c r="H46" s="124">
        <f>H44</f>
        <v>8.1</v>
      </c>
      <c r="I46" s="122">
        <f>I44</f>
        <v>8.1</v>
      </c>
    </row>
    <row r="47" spans="1:9" ht="12.75">
      <c r="A47" s="118"/>
      <c r="B47" s="126" t="s">
        <v>110</v>
      </c>
      <c r="C47" s="150"/>
      <c r="D47" s="150"/>
      <c r="E47" s="151"/>
      <c r="F47" s="122"/>
      <c r="G47" s="123"/>
      <c r="H47" s="124"/>
      <c r="I47" s="122"/>
    </row>
    <row r="48" spans="1:9" ht="12.75">
      <c r="A48" s="118"/>
      <c r="B48" s="126" t="s">
        <v>111</v>
      </c>
      <c r="C48" s="150"/>
      <c r="D48" s="150"/>
      <c r="E48" s="151"/>
      <c r="F48" s="122"/>
      <c r="G48" s="123"/>
      <c r="H48" s="124"/>
      <c r="I48" s="122"/>
    </row>
    <row r="49" spans="1:9" ht="14.25">
      <c r="A49" s="118"/>
      <c r="B49" s="126" t="s">
        <v>112</v>
      </c>
      <c r="C49" s="150"/>
      <c r="D49" s="150"/>
      <c r="E49" s="151"/>
      <c r="F49" s="122"/>
      <c r="G49" s="123"/>
      <c r="H49" s="124"/>
      <c r="I49" s="122"/>
    </row>
    <row r="50" spans="1:9" ht="12.75" hidden="1">
      <c r="A50" s="118"/>
      <c r="B50" s="126" t="s">
        <v>113</v>
      </c>
      <c r="C50" s="150"/>
      <c r="D50" s="150"/>
      <c r="E50" s="151"/>
      <c r="F50" s="122"/>
      <c r="G50" s="123"/>
      <c r="H50" s="124"/>
      <c r="I50" s="122"/>
    </row>
    <row r="51" spans="1:9" ht="12.75" customHeight="1">
      <c r="A51" s="118" t="s">
        <v>39</v>
      </c>
      <c r="B51" s="119" t="s">
        <v>123</v>
      </c>
      <c r="C51" s="120"/>
      <c r="D51" s="120"/>
      <c r="E51" s="121"/>
      <c r="F51" s="122"/>
      <c r="G51" s="123"/>
      <c r="H51" s="124"/>
      <c r="I51" s="122"/>
    </row>
    <row r="52" spans="1:9" ht="12.75">
      <c r="A52" s="125"/>
      <c r="B52" s="126" t="s">
        <v>107</v>
      </c>
      <c r="C52" s="127"/>
      <c r="D52" s="127">
        <v>0.27</v>
      </c>
      <c r="E52" s="128"/>
      <c r="F52" s="129">
        <v>0.2</v>
      </c>
      <c r="G52" s="130">
        <v>0.14</v>
      </c>
      <c r="H52" s="128">
        <v>0.3</v>
      </c>
      <c r="I52" s="129">
        <v>0.3</v>
      </c>
    </row>
    <row r="53" spans="1:9" ht="11.25" customHeight="1">
      <c r="A53" s="125"/>
      <c r="B53" s="126" t="s">
        <v>108</v>
      </c>
      <c r="C53" s="127"/>
      <c r="D53" s="127"/>
      <c r="E53" s="128"/>
      <c r="F53" s="129"/>
      <c r="G53" s="130"/>
      <c r="H53" s="128"/>
      <c r="I53" s="129"/>
    </row>
    <row r="54" spans="1:9" ht="12.75">
      <c r="A54" s="125"/>
      <c r="B54" s="126" t="s">
        <v>109</v>
      </c>
      <c r="C54" s="120"/>
      <c r="D54" s="120">
        <f>D52</f>
        <v>0.27</v>
      </c>
      <c r="E54" s="121"/>
      <c r="F54" s="122">
        <v>0.2</v>
      </c>
      <c r="G54" s="123">
        <v>0.14</v>
      </c>
      <c r="H54" s="124">
        <f>H52</f>
        <v>0.3</v>
      </c>
      <c r="I54" s="122">
        <f>I52</f>
        <v>0.3</v>
      </c>
    </row>
    <row r="55" spans="1:9" ht="12.75">
      <c r="A55" s="125"/>
      <c r="B55" s="126" t="s">
        <v>110</v>
      </c>
      <c r="C55" s="120"/>
      <c r="D55" s="120"/>
      <c r="E55" s="121"/>
      <c r="F55" s="122"/>
      <c r="G55" s="123"/>
      <c r="H55" s="124"/>
      <c r="I55" s="122"/>
    </row>
    <row r="56" spans="1:9" ht="12.75">
      <c r="A56" s="125"/>
      <c r="B56" s="126" t="s">
        <v>111</v>
      </c>
      <c r="C56" s="120"/>
      <c r="D56" s="120"/>
      <c r="E56" s="121"/>
      <c r="F56" s="122"/>
      <c r="G56" s="123"/>
      <c r="H56" s="124"/>
      <c r="I56" s="122"/>
    </row>
    <row r="57" spans="1:9" ht="13.5" customHeight="1">
      <c r="A57" s="125"/>
      <c r="B57" s="126" t="s">
        <v>112</v>
      </c>
      <c r="C57" s="120"/>
      <c r="D57" s="120"/>
      <c r="E57" s="121"/>
      <c r="F57" s="122"/>
      <c r="G57" s="123"/>
      <c r="H57" s="124"/>
      <c r="I57" s="122"/>
    </row>
    <row r="58" spans="1:9" ht="12.75" hidden="1">
      <c r="A58" s="125"/>
      <c r="B58" s="126" t="s">
        <v>113</v>
      </c>
      <c r="C58" s="120"/>
      <c r="D58" s="120"/>
      <c r="E58" s="121"/>
      <c r="F58" s="122"/>
      <c r="G58" s="123"/>
      <c r="H58" s="124"/>
      <c r="I58" s="122"/>
    </row>
    <row r="59" spans="1:9" ht="12.75">
      <c r="A59" s="125"/>
      <c r="B59" s="152" t="s">
        <v>108</v>
      </c>
      <c r="C59" s="153"/>
      <c r="D59" s="153"/>
      <c r="E59" s="124"/>
      <c r="F59" s="122"/>
      <c r="G59" s="123"/>
      <c r="H59" s="124"/>
      <c r="I59" s="122"/>
    </row>
    <row r="60" spans="1:9" ht="11.25" customHeight="1">
      <c r="A60" s="125" t="s">
        <v>124</v>
      </c>
      <c r="B60" s="149" t="s">
        <v>125</v>
      </c>
      <c r="C60" s="154"/>
      <c r="D60" s="154"/>
      <c r="E60" s="155"/>
      <c r="F60" s="122"/>
      <c r="G60" s="123"/>
      <c r="H60" s="124"/>
      <c r="I60" s="122"/>
    </row>
    <row r="61" spans="1:9" ht="14.25" customHeight="1">
      <c r="A61" s="125" t="s">
        <v>126</v>
      </c>
      <c r="B61" s="149" t="s">
        <v>127</v>
      </c>
      <c r="C61" s="154"/>
      <c r="D61" s="154"/>
      <c r="E61" s="155"/>
      <c r="F61" s="122"/>
      <c r="G61" s="123"/>
      <c r="H61" s="124"/>
      <c r="I61" s="122"/>
    </row>
    <row r="62" spans="1:9" ht="13.5" customHeight="1">
      <c r="A62" s="156" t="s">
        <v>41</v>
      </c>
      <c r="B62" s="157" t="s">
        <v>128</v>
      </c>
      <c r="C62" s="158"/>
      <c r="D62" s="158"/>
      <c r="E62" s="159"/>
      <c r="F62" s="160"/>
      <c r="G62" s="161"/>
      <c r="H62" s="162"/>
      <c r="I62" s="160"/>
    </row>
    <row r="63" spans="1:9" ht="12.75">
      <c r="A63" s="136"/>
      <c r="B63" s="137" t="s">
        <v>117</v>
      </c>
      <c r="C63" s="138"/>
      <c r="D63" s="163">
        <f>D52/D44</f>
        <v>0.03520208604954368</v>
      </c>
      <c r="E63" s="139"/>
      <c r="F63" s="164">
        <f>F52/F44</f>
        <v>0.025445292620865142</v>
      </c>
      <c r="G63" s="164">
        <f>G52/G44</f>
        <v>0.038461538461538464</v>
      </c>
      <c r="H63" s="164">
        <f>H52/H44</f>
        <v>0.037037037037037035</v>
      </c>
      <c r="I63" s="164">
        <f>I52/I44</f>
        <v>0.037037037037037035</v>
      </c>
    </row>
    <row r="64" spans="1:9" ht="1.5" customHeight="1">
      <c r="A64" s="142"/>
      <c r="B64" s="143"/>
      <c r="C64" s="144"/>
      <c r="D64" s="165"/>
      <c r="E64" s="145"/>
      <c r="F64" s="166"/>
      <c r="G64" s="166"/>
      <c r="H64" s="166"/>
      <c r="I64" s="166"/>
    </row>
    <row r="65" spans="1:9" ht="12.75">
      <c r="A65" s="167"/>
      <c r="B65" s="168" t="s">
        <v>109</v>
      </c>
      <c r="C65" s="169"/>
      <c r="D65" s="169" t="s">
        <v>129</v>
      </c>
      <c r="E65" s="170"/>
      <c r="F65" s="171">
        <f>F63</f>
        <v>0.025445292620865142</v>
      </c>
      <c r="G65" s="171">
        <f>G63</f>
        <v>0.038461538461538464</v>
      </c>
      <c r="H65" s="171">
        <f>H63</f>
        <v>0.037037037037037035</v>
      </c>
      <c r="I65" s="171">
        <f>I63</f>
        <v>0.037037037037037035</v>
      </c>
    </row>
    <row r="66" spans="1:9" ht="12.75">
      <c r="A66" s="125"/>
      <c r="B66" s="126" t="s">
        <v>110</v>
      </c>
      <c r="C66" s="172"/>
      <c r="D66" s="172"/>
      <c r="E66" s="173"/>
      <c r="F66" s="122"/>
      <c r="G66" s="123"/>
      <c r="H66" s="124"/>
      <c r="I66" s="122"/>
    </row>
    <row r="67" spans="1:9" ht="12.75">
      <c r="A67" s="125"/>
      <c r="B67" s="126" t="s">
        <v>111</v>
      </c>
      <c r="C67" s="172"/>
      <c r="D67" s="172"/>
      <c r="E67" s="173"/>
      <c r="F67" s="122"/>
      <c r="G67" s="123"/>
      <c r="H67" s="124"/>
      <c r="I67" s="122"/>
    </row>
    <row r="68" spans="1:9" ht="14.25">
      <c r="A68" s="125"/>
      <c r="B68" s="126" t="s">
        <v>112</v>
      </c>
      <c r="C68" s="172"/>
      <c r="D68" s="172"/>
      <c r="E68" s="173"/>
      <c r="F68" s="122"/>
      <c r="G68" s="123"/>
      <c r="H68" s="124"/>
      <c r="I68" s="122"/>
    </row>
    <row r="69" spans="1:9" ht="12.75" hidden="1">
      <c r="A69" s="125"/>
      <c r="B69" s="126" t="s">
        <v>113</v>
      </c>
      <c r="C69" s="172"/>
      <c r="D69" s="172"/>
      <c r="E69" s="173"/>
      <c r="F69" s="122"/>
      <c r="G69" s="123"/>
      <c r="H69" s="124"/>
      <c r="I69" s="122"/>
    </row>
    <row r="70" spans="1:9" ht="24.75" customHeight="1">
      <c r="A70" s="118" t="s">
        <v>49</v>
      </c>
      <c r="B70" s="135" t="s">
        <v>130</v>
      </c>
      <c r="C70" s="172"/>
      <c r="D70" s="172"/>
      <c r="E70" s="173"/>
      <c r="F70" s="122"/>
      <c r="G70" s="123"/>
      <c r="H70" s="124"/>
      <c r="I70" s="122"/>
    </row>
    <row r="71" spans="1:9" ht="12.75">
      <c r="A71" s="174"/>
      <c r="B71" s="126" t="s">
        <v>131</v>
      </c>
      <c r="C71" s="153"/>
      <c r="D71" s="153">
        <v>7.4</v>
      </c>
      <c r="E71" s="124"/>
      <c r="F71" s="122">
        <f>F44-F52</f>
        <v>7.66</v>
      </c>
      <c r="G71" s="123">
        <v>3.5</v>
      </c>
      <c r="H71" s="124">
        <f>H8-H52</f>
        <v>7.8</v>
      </c>
      <c r="I71" s="175">
        <f>I8-I52</f>
        <v>7.8</v>
      </c>
    </row>
    <row r="72" spans="1:9" ht="11.25" customHeight="1">
      <c r="A72" s="174"/>
      <c r="B72" s="126" t="s">
        <v>108</v>
      </c>
      <c r="C72" s="153"/>
      <c r="D72" s="153"/>
      <c r="E72" s="124"/>
      <c r="F72" s="122"/>
      <c r="G72" s="123"/>
      <c r="H72" s="124"/>
      <c r="I72" s="175"/>
    </row>
    <row r="73" spans="1:9" ht="12.75">
      <c r="A73" s="174"/>
      <c r="B73" s="126" t="s">
        <v>109</v>
      </c>
      <c r="C73" s="153"/>
      <c r="D73" s="153">
        <f>D71</f>
        <v>7.4</v>
      </c>
      <c r="E73" s="124"/>
      <c r="F73" s="122">
        <f>F71</f>
        <v>7.66</v>
      </c>
      <c r="G73" s="123">
        <f>G71</f>
        <v>3.5</v>
      </c>
      <c r="H73" s="124">
        <f>H71</f>
        <v>7.8</v>
      </c>
      <c r="I73" s="175">
        <f>I71</f>
        <v>7.8</v>
      </c>
    </row>
    <row r="74" spans="1:9" ht="12.75">
      <c r="A74" s="174"/>
      <c r="B74" s="126" t="s">
        <v>110</v>
      </c>
      <c r="C74" s="153"/>
      <c r="D74" s="153"/>
      <c r="E74" s="124"/>
      <c r="F74" s="122"/>
      <c r="G74" s="123"/>
      <c r="H74" s="124"/>
      <c r="I74" s="122"/>
    </row>
    <row r="75" spans="1:9" ht="12.75">
      <c r="A75" s="174"/>
      <c r="B75" s="126" t="s">
        <v>111</v>
      </c>
      <c r="C75" s="153"/>
      <c r="D75" s="153"/>
      <c r="E75" s="124"/>
      <c r="F75" s="122"/>
      <c r="G75" s="123"/>
      <c r="H75" s="124"/>
      <c r="I75" s="122"/>
    </row>
    <row r="76" spans="1:9" ht="13.5" customHeight="1" thickBot="1">
      <c r="A76" s="176"/>
      <c r="B76" s="126" t="s">
        <v>112</v>
      </c>
      <c r="C76" s="177"/>
      <c r="D76" s="177"/>
      <c r="E76" s="178"/>
      <c r="F76" s="179"/>
      <c r="G76" s="180"/>
      <c r="H76" s="178"/>
      <c r="I76" s="179"/>
    </row>
    <row r="77" spans="1:9" ht="12.75" hidden="1">
      <c r="A77" s="181"/>
      <c r="B77" s="182" t="s">
        <v>113</v>
      </c>
      <c r="C77" s="181"/>
      <c r="D77" s="181"/>
      <c r="E77" s="181"/>
      <c r="F77" s="181"/>
      <c r="G77" s="181"/>
      <c r="H77" s="181"/>
      <c r="I77" s="181"/>
    </row>
    <row r="78" spans="1:9" ht="5.25" customHeight="1">
      <c r="A78" s="117"/>
      <c r="B78" s="183"/>
      <c r="C78" s="117"/>
      <c r="D78" s="117"/>
      <c r="E78" s="117"/>
      <c r="F78" s="117"/>
      <c r="G78" s="117"/>
      <c r="H78" s="117"/>
      <c r="I78" s="184"/>
    </row>
    <row r="79" spans="1:9" ht="12.75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 ht="12.75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12.75">
      <c r="A81" s="117"/>
      <c r="B81" s="117"/>
      <c r="C81" s="117"/>
      <c r="D81" s="117"/>
      <c r="E81" s="117"/>
      <c r="F81" s="117"/>
      <c r="G81" s="117"/>
      <c r="H81" s="117"/>
      <c r="I81" s="117"/>
    </row>
    <row r="82" spans="1:9" ht="12.75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 ht="12.75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 ht="12.75">
      <c r="A84" s="117"/>
      <c r="B84" s="117"/>
      <c r="C84" s="117"/>
      <c r="D84" s="117"/>
      <c r="E84" s="117"/>
      <c r="F84" s="117"/>
      <c r="G84" s="117"/>
      <c r="H84" s="117"/>
      <c r="I84" s="117"/>
    </row>
    <row r="85" spans="1:9" ht="12.75">
      <c r="A85" s="117"/>
      <c r="B85" s="117"/>
      <c r="C85" s="117"/>
      <c r="D85" s="117"/>
      <c r="E85" s="117"/>
      <c r="F85" s="117"/>
      <c r="G85" s="117"/>
      <c r="H85" s="117"/>
      <c r="I85" s="117"/>
    </row>
    <row r="86" spans="1:9" ht="12.75">
      <c r="A86" s="117"/>
      <c r="B86" s="117"/>
      <c r="C86" s="117"/>
      <c r="D86" s="117"/>
      <c r="E86" s="117"/>
      <c r="F86" s="117"/>
      <c r="G86" s="117"/>
      <c r="H86" s="117"/>
      <c r="I86" s="117"/>
    </row>
    <row r="87" spans="1:9" ht="12.75">
      <c r="A87" s="117"/>
      <c r="B87" s="117"/>
      <c r="C87" s="117"/>
      <c r="D87" s="117"/>
      <c r="E87" s="117"/>
      <c r="F87" s="117"/>
      <c r="G87" s="117"/>
      <c r="H87" s="117"/>
      <c r="I87" s="117"/>
    </row>
    <row r="88" spans="1:9" ht="12.75">
      <c r="A88" s="117"/>
      <c r="B88" s="117"/>
      <c r="C88" s="117"/>
      <c r="D88" s="117"/>
      <c r="E88" s="117"/>
      <c r="F88" s="117"/>
      <c r="G88" s="117"/>
      <c r="H88" s="117"/>
      <c r="I88" s="117"/>
    </row>
  </sheetData>
  <mergeCells count="26">
    <mergeCell ref="I25:I2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E25:E26"/>
    <mergeCell ref="F25:F26"/>
    <mergeCell ref="G25:G26"/>
    <mergeCell ref="H25:H26"/>
    <mergeCell ref="A25:A26"/>
    <mergeCell ref="B25:B26"/>
    <mergeCell ref="C25:C26"/>
    <mergeCell ref="D25:D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2010-12-09T05:21:18Z</dcterms:created>
  <dcterms:modified xsi:type="dcterms:W3CDTF">2010-12-09T05:22:30Z</dcterms:modified>
  <cp:category/>
  <cp:version/>
  <cp:contentType/>
  <cp:contentStatus/>
</cp:coreProperties>
</file>