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<sst xmlns="http://schemas.openxmlformats.org/spreadsheetml/2006/main" count="198" uniqueCount="130">
  <si>
    <t xml:space="preserve">Калькуляция расходов, связанных с производством, передачей  и сбытом тепловой энергии, ООО "Санаторий "Волжские зори"  </t>
  </si>
  <si>
    <t>на 2010 год (Чебоксарский район)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</si>
  <si>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</si>
  <si>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</si>
  <si>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</si>
  <si>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</si>
  <si>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</si>
  <si>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</si>
  <si>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</si>
  <si>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</si>
  <si>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Прирост 
к 
тарифу 2008 г. 
</t>
  </si>
  <si>
    <t>Период
регулиро-вания - 2010 год</t>
  </si>
  <si>
    <t xml:space="preserve">Прирост
к 
тарифу 2009 г.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</si>
  <si>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</si>
  <si>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</si>
  <si>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</si>
  <si>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</si>
  <si>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</si>
  <si>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</si>
  <si>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Прирост к
 тарифу
 2009 г.</t>
  </si>
  <si>
    <t>Темп 
роста к
 оценке
 2009 г.</t>
  </si>
  <si>
    <t>Откло-
нение</t>
  </si>
  <si>
    <t>Предус-мотре-но в тарифе</t>
  </si>
  <si>
    <t>Факт</t>
  </si>
  <si>
    <t>Предусмотрено в тарифе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</si>
  <si>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</si>
  <si>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</si>
  <si>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</si>
  <si>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</si>
  <si>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</si>
  <si>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</si>
  <si>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</si>
  <si>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</si>
  <si>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</si>
  <si>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</si>
  <si>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</si>
  <si>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</si>
  <si>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</si>
  <si>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произ.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</si>
  <si>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</si>
  <si>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</si>
  <si>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</si>
  <si>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</si>
  <si>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</si>
  <si>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</si>
  <si>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</si>
  <si>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</si>
  <si>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</si>
  <si>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</si>
  <si>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</si>
  <si>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</si>
  <si>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</si>
  <si>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</si>
  <si>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</si>
  <si>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</si>
  <si>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</si>
  <si>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</si>
  <si>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</si>
  <si>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в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</si>
  <si>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</si>
  <si>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</si>
  <si>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</si>
  <si>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</si>
  <si>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</si>
  <si>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</si>
  <si>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</si>
  <si>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</si>
  <si>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</si>
  <si>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</si>
  <si>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</si>
  <si>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</si>
  <si>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</si>
  <si>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</si>
  <si>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12</t>
  </si>
  <si>
    <t>Обслуживание теплотрассы</t>
  </si>
  <si>
    <t>Недополученный по независящим причинам доход</t>
  </si>
  <si>
    <t>Избыток   средств,  полученнный в предыдущем периоде регулирования</t>
  </si>
  <si>
    <t>Итого производственные расходы</t>
  </si>
  <si>
    <t>Полезный     отпуск     теплоэнергии, тыс.Гкал</t>
  </si>
  <si>
    <t>Себестоимость 1 Гкал, руб/Гкал</t>
  </si>
  <si>
    <t xml:space="preserve">Прибыль </t>
  </si>
  <si>
    <t>Рентабельность , в %</t>
  </si>
  <si>
    <t>Необходимая валовая выручка</t>
  </si>
  <si>
    <t>Средний тариф, руб./Гкал (без НДС)</t>
  </si>
  <si>
    <t>НВВ расчетная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</si>
  <si>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</si>
  <si>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</si>
  <si>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</si>
  <si>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</si>
  <si>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</si>
  <si>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</si>
  <si>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</si>
  <si>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>Период регулирования - 2010 год по данным Госслужбы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</si>
  <si>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</si>
  <si>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</si>
  <si>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</si>
  <si>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</si>
  <si>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</si>
  <si>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</si>
  <si>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</si>
  <si>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</si>
  <si>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</si>
  <si>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</si>
  <si>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</si>
  <si>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</si>
  <si>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</si>
  <si>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</si>
  <si>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0,3</t>
  </si>
  <si>
    <t>Отпуск теплоэнергии  от котельных (стр1. - стр.2)</t>
  </si>
  <si>
    <t>13,5</t>
  </si>
  <si>
    <t>15,7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</si>
  <si>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</si>
  <si>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</si>
  <si>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</si>
  <si>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</si>
  <si>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</si>
  <si>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</si>
  <si>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</si>
  <si>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</si>
  <si>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</si>
  <si>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</si>
  <si>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</si>
  <si>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1,5</t>
  </si>
  <si>
    <t>4,4</t>
  </si>
  <si>
    <t>Всего, в том числе:</t>
  </si>
  <si>
    <t>Полезный   отпуск  теплоэнергии  (стр.6-стр.7)</t>
  </si>
  <si>
    <t>13,3</t>
  </si>
  <si>
    <t>15</t>
  </si>
  <si>
    <t>-2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</si>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</sst>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5">
    <font>
      <sz val="10"/>
      <name val="Times New Roman"/>
      <family val="0"/>
    </font>
    <font>
      <b/>
      <sz val="11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sz val="11"/>
      <color indexed="6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/>
    </xf>
    <xf numFmtId="2" fontId="4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/>
    </xf>
    <xf numFmtId="9" fontId="4" fillId="0" borderId="2" xfId="17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64" fontId="4" fillId="0" borderId="2" xfId="17" applyNumberFormat="1" applyFont="1" applyFill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vertical="top" wrapText="1"/>
    </xf>
    <xf numFmtId="16" fontId="4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165" fontId="4" fillId="0" borderId="2" xfId="0" applyNumberFormat="1" applyFont="1" applyFill="1" applyBorder="1" applyAlignment="1">
      <alignment/>
    </xf>
    <xf numFmtId="2" fontId="4" fillId="0" borderId="2" xfId="17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64" fontId="1" fillId="0" borderId="2" xfId="17" applyNumberFormat="1" applyFont="1" applyFill="1" applyBorder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10" fillId="0" borderId="0" xfId="0" applyNumberFormat="1" applyFont="1" applyBorder="1" applyAlignment="1">
      <alignment/>
    </xf>
    <xf numFmtId="9" fontId="10" fillId="0" borderId="0" xfId="17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Border="1" applyAlignment="1">
      <alignment horizontal="right"/>
    </xf>
    <xf numFmtId="0" fontId="2" fillId="0" borderId="10" xfId="0" applyBorder="1" applyAlignment="1">
      <alignment horizontal="center" vertical="center" wrapText="1"/>
    </xf>
    <xf numFmtId="0" fontId="2" fillId="0" borderId="11" xfId="0" applyBorder="1" applyAlignment="1">
      <alignment horizontal="center" vertical="center"/>
    </xf>
    <xf numFmtId="0" fontId="2" fillId="0" borderId="12" xfId="0" applyBorder="1" applyAlignment="1">
      <alignment horizontal="center" vertical="center" wrapText="1"/>
    </xf>
    <xf numFmtId="0" fontId="2" fillId="0" borderId="13" xfId="0" applyBorder="1" applyAlignment="1">
      <alignment horizontal="center" vertical="center" wrapText="1"/>
    </xf>
    <xf numFmtId="0" fontId="2" fillId="0" borderId="14" xfId="0" applyBorder="1" applyAlignment="1">
      <alignment horizontal="center" vertical="center" wrapText="1"/>
    </xf>
    <xf numFmtId="0" fontId="2" fillId="0" borderId="15" xfId="0" applyFill="1" applyBorder="1" applyAlignment="1">
      <alignment horizontal="center" vertical="center" wrapText="1"/>
    </xf>
    <xf numFmtId="0" fontId="2" fillId="0" borderId="16" xfId="0" applyFill="1" applyBorder="1" applyAlignment="1">
      <alignment horizontal="center" vertical="center" wrapText="1"/>
    </xf>
    <xf numFmtId="0" fontId="2" fillId="0" borderId="17" xfId="0" applyFill="1" applyBorder="1" applyAlignment="1">
      <alignment horizontal="center" vertical="center" wrapText="1"/>
    </xf>
    <xf numFmtId="0" fontId="2" fillId="0" borderId="18" xfId="0" applyFill="1" applyBorder="1" applyAlignment="1">
      <alignment horizontal="center" vertical="center" wrapText="1"/>
    </xf>
    <xf numFmtId="0" fontId="2" fillId="0" borderId="19" xfId="0" applyBorder="1" applyAlignment="1">
      <alignment horizontal="center" vertical="center" wrapText="1"/>
    </xf>
    <xf numFmtId="0" fontId="2" fillId="0" borderId="20" xfId="0" applyBorder="1" applyAlignment="1">
      <alignment horizontal="center" vertical="center"/>
    </xf>
    <xf numFmtId="0" fontId="2" fillId="0" borderId="20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22" xfId="0" applyFill="1" applyBorder="1" applyAlignment="1">
      <alignment horizontal="center" vertical="center" wrapText="1"/>
    </xf>
    <xf numFmtId="0" fontId="2" fillId="0" borderId="23" xfId="0" applyFill="1" applyBorder="1" applyAlignment="1">
      <alignment horizontal="center" vertical="center" wrapText="1"/>
    </xf>
    <xf numFmtId="0" fontId="2" fillId="0" borderId="24" xfId="0" applyFill="1" applyBorder="1" applyAlignment="1">
      <alignment horizontal="center" vertical="center" wrapText="1"/>
    </xf>
    <xf numFmtId="0" fontId="2" fillId="0" borderId="22" xfId="0" applyFill="1" applyBorder="1" applyAlignment="1">
      <alignment horizontal="center" vertical="center" wrapText="1"/>
    </xf>
    <xf numFmtId="0" fontId="2" fillId="0" borderId="25" xfId="0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0" xfId="0" applyFill="1" applyBorder="1" applyAlignment="1">
      <alignment horizontal="center"/>
    </xf>
    <xf numFmtId="0" fontId="2" fillId="0" borderId="0" xfId="0" applyBorder="1" applyAlignment="1">
      <alignment/>
    </xf>
    <xf numFmtId="0" fontId="9" fillId="0" borderId="3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2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65" fontId="9" fillId="0" borderId="33" xfId="0" applyNumberFormat="1" applyFont="1" applyFill="1" applyBorder="1" applyAlignment="1">
      <alignment/>
    </xf>
    <xf numFmtId="0" fontId="2" fillId="0" borderId="31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wrapText="1"/>
    </xf>
    <xf numFmtId="0" fontId="9" fillId="0" borderId="3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9" fontId="3" fillId="0" borderId="32" xfId="17" applyFont="1" applyFill="1" applyBorder="1" applyAlignment="1">
      <alignment/>
    </xf>
    <xf numFmtId="9" fontId="3" fillId="0" borderId="5" xfId="17" applyFont="1" applyFill="1" applyBorder="1" applyAlignment="1">
      <alignment/>
    </xf>
    <xf numFmtId="9" fontId="3" fillId="0" borderId="3" xfId="17" applyNumberFormat="1" applyFont="1" applyFill="1" applyBorder="1" applyAlignment="1">
      <alignment/>
    </xf>
    <xf numFmtId="9" fontId="3" fillId="0" borderId="2" xfId="17" applyNumberFormat="1" applyFont="1" applyFill="1" applyBorder="1" applyAlignment="1">
      <alignment/>
    </xf>
    <xf numFmtId="9" fontId="3" fillId="0" borderId="33" xfId="17" applyFont="1" applyFill="1" applyBorder="1" applyAlignment="1">
      <alignment/>
    </xf>
    <xf numFmtId="49" fontId="14" fillId="0" borderId="2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/>
    </xf>
    <xf numFmtId="165" fontId="9" fillId="0" borderId="32" xfId="0" applyNumberFormat="1" applyFont="1" applyFill="1" applyBorder="1" applyAlignment="1">
      <alignment/>
    </xf>
    <xf numFmtId="165" fontId="9" fillId="0" borderId="5" xfId="0" applyNumberFormat="1" applyFont="1" applyFill="1" applyBorder="1" applyAlignment="1">
      <alignment/>
    </xf>
    <xf numFmtId="165" fontId="9" fillId="0" borderId="3" xfId="0" applyNumberFormat="1" applyFont="1" applyFill="1" applyBorder="1" applyAlignment="1">
      <alignment/>
    </xf>
    <xf numFmtId="165" fontId="9" fillId="0" borderId="2" xfId="0" applyNumberFormat="1" applyFont="1" applyFill="1" applyBorder="1" applyAlignment="1">
      <alignment/>
    </xf>
    <xf numFmtId="165" fontId="9" fillId="0" borderId="33" xfId="0" applyNumberFormat="1" applyFont="1" applyFill="1" applyBorder="1" applyAlignment="1">
      <alignment/>
    </xf>
    <xf numFmtId="0" fontId="2" fillId="0" borderId="34" xfId="0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top" wrapText="1"/>
    </xf>
    <xf numFmtId="165" fontId="3" fillId="0" borderId="35" xfId="0" applyNumberFormat="1" applyFont="1" applyBorder="1" applyAlignment="1">
      <alignment vertical="top" wrapText="1"/>
    </xf>
    <xf numFmtId="165" fontId="3" fillId="0" borderId="36" xfId="0" applyNumberFormat="1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vertical="top" wrapText="1"/>
    </xf>
    <xf numFmtId="165" fontId="3" fillId="0" borderId="3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37" xfId="0" applyNumberFormat="1" applyFont="1" applyFill="1" applyBorder="1" applyAlignment="1">
      <alignment vertical="top" wrapText="1"/>
    </xf>
    <xf numFmtId="0" fontId="2" fillId="0" borderId="26" xfId="0" applyBorder="1" applyAlignment="1">
      <alignment horizontal="center" vertical="top" wrapText="1"/>
    </xf>
    <xf numFmtId="0" fontId="12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vertical="top" wrapText="1"/>
    </xf>
    <xf numFmtId="165" fontId="3" fillId="0" borderId="28" xfId="0" applyNumberFormat="1" applyFont="1" applyFill="1" applyBorder="1" applyAlignment="1">
      <alignment vertical="top" wrapText="1"/>
    </xf>
    <xf numFmtId="165" fontId="3" fillId="0" borderId="9" xfId="0" applyNumberFormat="1" applyFont="1" applyFill="1" applyBorder="1" applyAlignment="1">
      <alignment vertical="top" wrapText="1"/>
    </xf>
    <xf numFmtId="165" fontId="3" fillId="0" borderId="27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30" xfId="0" applyNumberFormat="1" applyFont="1" applyFill="1" applyBorder="1" applyAlignment="1">
      <alignment vertical="top" wrapText="1"/>
    </xf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5" fontId="3" fillId="0" borderId="32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0" borderId="33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165" fontId="3" fillId="0" borderId="32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vertical="top" wrapText="1"/>
    </xf>
    <xf numFmtId="165" fontId="3" fillId="0" borderId="33" xfId="0" applyNumberFormat="1" applyFont="1" applyFill="1" applyBorder="1" applyAlignment="1">
      <alignment vertical="top" wrapText="1"/>
    </xf>
    <xf numFmtId="49" fontId="12" fillId="0" borderId="2" xfId="0" applyNumberFormat="1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right" wrapText="1"/>
    </xf>
    <xf numFmtId="165" fontId="9" fillId="0" borderId="3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right" vertical="top" wrapText="1"/>
    </xf>
    <xf numFmtId="165" fontId="9" fillId="0" borderId="35" xfId="0" applyNumberFormat="1" applyFont="1" applyBorder="1" applyAlignment="1">
      <alignment vertical="top" wrapText="1"/>
    </xf>
    <xf numFmtId="165" fontId="9" fillId="0" borderId="36" xfId="17" applyNumberFormat="1" applyFont="1" applyFill="1" applyBorder="1" applyAlignment="1">
      <alignment/>
    </xf>
    <xf numFmtId="165" fontId="9" fillId="0" borderId="7" xfId="17" applyNumberFormat="1" applyFont="1" applyFill="1" applyBorder="1" applyAlignment="1">
      <alignment/>
    </xf>
    <xf numFmtId="165" fontId="9" fillId="0" borderId="35" xfId="17" applyNumberFormat="1" applyFont="1" applyFill="1" applyBorder="1" applyAlignment="1">
      <alignment/>
    </xf>
    <xf numFmtId="165" fontId="9" fillId="0" borderId="6" xfId="17" applyNumberFormat="1" applyFont="1" applyFill="1" applyBorder="1" applyAlignment="1">
      <alignment/>
    </xf>
    <xf numFmtId="165" fontId="9" fillId="0" borderId="37" xfId="17" applyNumberFormat="1" applyFont="1" applyFill="1" applyBorder="1" applyAlignment="1">
      <alignment/>
    </xf>
    <xf numFmtId="165" fontId="3" fillId="0" borderId="6" xfId="0" applyNumberFormat="1" applyFont="1" applyBorder="1" applyAlignment="1">
      <alignment vertical="top" wrapText="1"/>
    </xf>
    <xf numFmtId="165" fontId="3" fillId="0" borderId="8" xfId="0" applyNumberFormat="1" applyFont="1" applyBorder="1" applyAlignment="1">
      <alignment vertical="top" wrapText="1"/>
    </xf>
    <xf numFmtId="0" fontId="2" fillId="0" borderId="26" xfId="0" applyBorder="1" applyAlignment="1">
      <alignment horizontal="center" vertical="top" wrapText="1"/>
    </xf>
    <xf numFmtId="0" fontId="12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vertical="top" wrapText="1"/>
    </xf>
    <xf numFmtId="165" fontId="3" fillId="0" borderId="28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9" fillId="0" borderId="3" xfId="0" applyNumberFormat="1" applyFont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33" xfId="0" applyNumberFormat="1" applyFont="1" applyFill="1" applyBorder="1" applyAlignment="1">
      <alignment horizontal="right"/>
    </xf>
    <xf numFmtId="0" fontId="2" fillId="0" borderId="31" xfId="0" applyBorder="1" applyAlignment="1">
      <alignment/>
    </xf>
    <xf numFmtId="0" fontId="2" fillId="0" borderId="38" xfId="0" applyBorder="1" applyAlignment="1">
      <alignment/>
    </xf>
    <xf numFmtId="0" fontId="12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42" xfId="0" applyBorder="1" applyAlignment="1">
      <alignment/>
    </xf>
    <xf numFmtId="0" fontId="2" fillId="0" borderId="42" xfId="0" applyBorder="1" applyAlignment="1">
      <alignment wrapText="1"/>
    </xf>
    <xf numFmtId="0" fontId="2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" fillId="0" borderId="0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63;&#1077;&#1073;&#1086;&#1082;&#1089;&#1072;&#1088;&#1089;&#1082;&#1080;&#1081;%202010\&#1054;&#1054;&#1054;%20&#1042;&#1054;&#1051;&#1046;&#1057;&#1050;&#1048;&#1045;%20&#1047;&#1054;&#1056;&#1048;\&#1056;&#1072;&#1089;&#1095;&#1077;&#1090;%202010%2016-7%20&#1043;&#1086;&#1089;&#1089;&#1083;&#1091;&#1078;&#107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70">
          <cell r="J70">
            <v>13.3</v>
          </cell>
        </row>
      </sheetData>
      <sheetData sheetId="6">
        <row r="21">
          <cell r="P21">
            <v>5577.27</v>
          </cell>
        </row>
      </sheetData>
      <sheetData sheetId="9">
        <row r="38">
          <cell r="J38">
            <v>287.27</v>
          </cell>
        </row>
      </sheetData>
      <sheetData sheetId="12">
        <row r="38">
          <cell r="J38">
            <v>1128.54</v>
          </cell>
        </row>
      </sheetData>
      <sheetData sheetId="16">
        <row r="21">
          <cell r="J21">
            <v>6402</v>
          </cell>
        </row>
      </sheetData>
      <sheetData sheetId="19">
        <row r="8">
          <cell r="H8">
            <v>252</v>
          </cell>
        </row>
        <row r="9">
          <cell r="H9">
            <v>66</v>
          </cell>
        </row>
      </sheetData>
      <sheetData sheetId="20">
        <row r="14">
          <cell r="J14">
            <v>359.1</v>
          </cell>
        </row>
      </sheetData>
      <sheetData sheetId="24">
        <row r="10">
          <cell r="F10">
            <v>158.3</v>
          </cell>
        </row>
      </sheetData>
      <sheetData sheetId="25">
        <row r="12">
          <cell r="H12">
            <v>65.6</v>
          </cell>
        </row>
      </sheetData>
      <sheetData sheetId="26">
        <row r="9">
          <cell r="H9">
            <v>367.7</v>
          </cell>
        </row>
        <row r="22">
          <cell r="H22">
            <v>42.5</v>
          </cell>
        </row>
        <row r="25">
          <cell r="H25">
            <v>4.5</v>
          </cell>
        </row>
        <row r="27">
          <cell r="H27">
            <v>141.82</v>
          </cell>
        </row>
      </sheetData>
      <sheetData sheetId="27">
        <row r="20">
          <cell r="F20">
            <v>107.3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G1">
      <selection activeCell="H52" sqref="H52"/>
    </sheetView>
  </sheetViews>
  <sheetFormatPr defaultColWidth="9.33203125" defaultRowHeight="12.75"/>
  <cols>
    <col min="1" max="1" width="5.33203125" style="0" customWidth="1"/>
    <col min="2" max="2" width="52.33203125" style="0" customWidth="1"/>
    <col min="3" max="3" width="11.66015625" style="0" customWidth="1"/>
    <col min="4" max="4" width="11.16015625" style="0" customWidth="1"/>
    <col min="5" max="5" width="13.5" style="0" customWidth="1"/>
    <col min="6" max="6" width="12.66015625" style="0" customWidth="1"/>
    <col min="7" max="7" width="12.5" style="0" customWidth="1"/>
    <col min="8" max="8" width="9.33203125" style="0" customWidth="1"/>
    <col min="9" max="9" width="12.33203125" style="0" customWidth="1"/>
    <col min="10" max="10" width="14" style="0" customWidth="1"/>
    <col min="11" max="11" width="8.66015625" style="0" customWidth="1"/>
    <col min="12" max="12" width="11.5" style="0" customWidth="1"/>
    <col min="13" max="13" width="9.83203125" style="0" hidden="1" customWidth="1"/>
    <col min="14" max="14" width="9" style="0" hidden="1" customWidth="1"/>
    <col min="15" max="15" width="0.82421875" style="0" hidden="1" customWidth="1"/>
    <col min="16" max="17" width="10.66015625" style="0" hidden="1" customWidth="1"/>
    <col min="18" max="18" width="13.5" style="0" customWidth="1"/>
    <col min="19" max="19" width="10" style="0" customWidth="1"/>
    <col min="20" max="20" width="11.83203125" style="0" customWidth="1"/>
    <col min="21" max="21" width="0.1640625" style="0" hidden="1" customWidth="1"/>
    <col min="22" max="22" width="12" style="0" customWidth="1"/>
  </cols>
  <sheetData>
    <row r="1" spans="1:22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14.25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8"/>
      <c r="K3" s="9"/>
      <c r="L3" s="9"/>
      <c r="M3" s="10" t="s">
        <v>5</v>
      </c>
      <c r="N3" s="11"/>
      <c r="O3" s="6" t="s">
        <v>6</v>
      </c>
      <c r="P3" s="7"/>
      <c r="Q3" s="7"/>
      <c r="R3" s="7"/>
      <c r="S3" s="7"/>
      <c r="T3" s="7"/>
      <c r="U3" s="7"/>
      <c r="V3" s="8"/>
    </row>
    <row r="4" spans="1:22" s="2" customFormat="1" ht="13.5" customHeight="1">
      <c r="A4" s="4"/>
      <c r="B4" s="5"/>
      <c r="C4" s="4" t="s">
        <v>7</v>
      </c>
      <c r="D4" s="4"/>
      <c r="E4" s="12" t="s">
        <v>8</v>
      </c>
      <c r="F4" s="13"/>
      <c r="G4" s="13"/>
      <c r="H4" s="14" t="s">
        <v>9</v>
      </c>
      <c r="I4" s="14" t="s">
        <v>10</v>
      </c>
      <c r="J4" s="14" t="s">
        <v>11</v>
      </c>
      <c r="K4" s="14" t="s">
        <v>9</v>
      </c>
      <c r="L4" s="14" t="s">
        <v>12</v>
      </c>
      <c r="M4" s="15" t="s">
        <v>13</v>
      </c>
      <c r="N4" s="16" t="s">
        <v>14</v>
      </c>
      <c r="O4" s="17" t="s">
        <v>15</v>
      </c>
      <c r="P4" s="18" t="s">
        <v>16</v>
      </c>
      <c r="Q4" s="14" t="s">
        <v>17</v>
      </c>
      <c r="R4" s="19" t="s">
        <v>18</v>
      </c>
      <c r="S4" s="18" t="s">
        <v>16</v>
      </c>
      <c r="T4" s="20" t="s">
        <v>19</v>
      </c>
      <c r="U4" s="4" t="s">
        <v>20</v>
      </c>
      <c r="V4" s="4" t="s">
        <v>21</v>
      </c>
    </row>
    <row r="5" spans="1:22" s="2" customFormat="1" ht="49.5" customHeight="1">
      <c r="A5" s="4"/>
      <c r="B5" s="5"/>
      <c r="C5" s="21" t="s">
        <v>22</v>
      </c>
      <c r="D5" s="21" t="s">
        <v>23</v>
      </c>
      <c r="E5" s="22" t="s">
        <v>24</v>
      </c>
      <c r="F5" s="22" t="s">
        <v>25</v>
      </c>
      <c r="G5" s="22" t="s">
        <v>26</v>
      </c>
      <c r="H5" s="23"/>
      <c r="I5" s="23"/>
      <c r="J5" s="23"/>
      <c r="K5" s="23"/>
      <c r="L5" s="23"/>
      <c r="M5" s="15"/>
      <c r="N5" s="24"/>
      <c r="O5" s="17"/>
      <c r="P5" s="18"/>
      <c r="Q5" s="23"/>
      <c r="R5" s="19"/>
      <c r="S5" s="18"/>
      <c r="T5" s="20"/>
      <c r="U5" s="4"/>
      <c r="V5" s="4"/>
    </row>
    <row r="6" spans="1:22" s="2" customFormat="1" ht="0.75" customHeight="1">
      <c r="A6" s="25">
        <v>1</v>
      </c>
      <c r="B6" s="21">
        <v>2</v>
      </c>
      <c r="C6" s="21">
        <v>3</v>
      </c>
      <c r="D6" s="21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1">
        <v>21</v>
      </c>
      <c r="V6" s="21">
        <v>22</v>
      </c>
    </row>
    <row r="7" spans="1:22" s="2" customFormat="1" ht="14.25" customHeight="1">
      <c r="A7" s="9" t="s">
        <v>27</v>
      </c>
      <c r="B7" s="26" t="s">
        <v>28</v>
      </c>
      <c r="C7" s="27">
        <v>3762.3</v>
      </c>
      <c r="D7" s="27">
        <v>4019.5</v>
      </c>
      <c r="E7" s="28">
        <v>4394.75</v>
      </c>
      <c r="F7" s="28">
        <v>1371.6</v>
      </c>
      <c r="G7" s="28">
        <v>4511.6</v>
      </c>
      <c r="H7" s="29">
        <f>G7/G$39</f>
        <v>0.563064229583836</v>
      </c>
      <c r="I7" s="30">
        <f>E7/C7-1</f>
        <v>0.16810195890811475</v>
      </c>
      <c r="J7" s="28">
        <v>5412.8</v>
      </c>
      <c r="K7" s="29">
        <f>J7/J$39</f>
        <v>0.527837766729799</v>
      </c>
      <c r="L7" s="30">
        <f>J7/E7-1</f>
        <v>0.23165140224131076</v>
      </c>
      <c r="M7" s="31">
        <v>5273.8</v>
      </c>
      <c r="N7" s="30">
        <f aca="true" t="shared" si="0" ref="N7:N37">M7/E7-1</f>
        <v>0.20002275442289097</v>
      </c>
      <c r="O7" s="32"/>
      <c r="P7" s="29" t="e">
        <f aca="true" t="shared" si="1" ref="P7:P30">O7/O$36</f>
        <v>#DIV/0!</v>
      </c>
      <c r="Q7" s="32">
        <f>O7/E7-1</f>
        <v>-1</v>
      </c>
      <c r="R7" s="28">
        <f>'[1]Топливо'!P21</f>
        <v>5577.27</v>
      </c>
      <c r="S7" s="29">
        <f aca="true" t="shared" si="2" ref="S7:S39">R7/R$39</f>
        <v>0.597034126861073</v>
      </c>
      <c r="T7" s="33">
        <f>R7/E7-1</f>
        <v>0.2690756015700553</v>
      </c>
      <c r="U7" s="34" t="e">
        <f>R7/O7-1</f>
        <v>#DIV/0!</v>
      </c>
      <c r="V7" s="34">
        <f>R7-J7</f>
        <v>164.47000000000025</v>
      </c>
    </row>
    <row r="8" spans="1:22" s="2" customFormat="1" ht="13.5" customHeight="1">
      <c r="A8" s="9" t="s">
        <v>29</v>
      </c>
      <c r="B8" s="26" t="s">
        <v>30</v>
      </c>
      <c r="C8" s="27">
        <v>222.9</v>
      </c>
      <c r="D8" s="27">
        <v>394</v>
      </c>
      <c r="E8" s="28">
        <v>267.5</v>
      </c>
      <c r="F8" s="28">
        <v>79.6</v>
      </c>
      <c r="G8" s="28">
        <v>412</v>
      </c>
      <c r="H8" s="29">
        <f>G8/G$39</f>
        <v>0.051419111310519634</v>
      </c>
      <c r="I8" s="30">
        <f>E8/C8-1</f>
        <v>0.20008972633467925</v>
      </c>
      <c r="J8" s="28">
        <v>510</v>
      </c>
      <c r="K8" s="29">
        <f>J8/J$39</f>
        <v>0.04973345792052126</v>
      </c>
      <c r="L8" s="30">
        <f aca="true" t="shared" si="3" ref="L8:L37">J8/E8-1</f>
        <v>0.9065420560747663</v>
      </c>
      <c r="M8" s="31">
        <v>326.35</v>
      </c>
      <c r="N8" s="30">
        <f t="shared" si="0"/>
        <v>0.2200000000000002</v>
      </c>
      <c r="O8" s="32"/>
      <c r="P8" s="29" t="e">
        <f t="shared" si="1"/>
        <v>#DIV/0!</v>
      </c>
      <c r="Q8" s="32">
        <f aca="true" t="shared" si="4" ref="Q8:Q40">O8/E8-1</f>
        <v>-1</v>
      </c>
      <c r="R8" s="28">
        <f>'[1]вода'!J38</f>
        <v>287.27</v>
      </c>
      <c r="S8" s="29">
        <f t="shared" si="2"/>
        <v>0.03075160313619036</v>
      </c>
      <c r="T8" s="33">
        <f aca="true" t="shared" si="5" ref="T8:T40">R8/E8-1</f>
        <v>0.07390654205607472</v>
      </c>
      <c r="U8" s="34" t="e">
        <f aca="true" t="shared" si="6" ref="U8:U39">R8/O8-1</f>
        <v>#DIV/0!</v>
      </c>
      <c r="V8" s="34">
        <f aca="true" t="shared" si="7" ref="V8:V40">R8-J8</f>
        <v>-222.73000000000002</v>
      </c>
    </row>
    <row r="9" spans="1:22" s="2" customFormat="1" ht="14.25" customHeight="1">
      <c r="A9" s="9" t="s">
        <v>31</v>
      </c>
      <c r="B9" s="26" t="s">
        <v>32</v>
      </c>
      <c r="C9" s="27">
        <v>829.3</v>
      </c>
      <c r="D9" s="27">
        <v>848.2</v>
      </c>
      <c r="E9" s="28">
        <v>902.8</v>
      </c>
      <c r="F9" s="28">
        <v>319.65</v>
      </c>
      <c r="G9" s="28">
        <v>1135</v>
      </c>
      <c r="H9" s="29">
        <f>G9/G$39</f>
        <v>0.14165216344038783</v>
      </c>
      <c r="I9" s="30">
        <f>E9/C9-1</f>
        <v>0.08862896418666355</v>
      </c>
      <c r="J9" s="28">
        <v>1621.8</v>
      </c>
      <c r="K9" s="29">
        <f>J9/J$39</f>
        <v>0.1581523961872576</v>
      </c>
      <c r="L9" s="30">
        <f t="shared" si="3"/>
        <v>0.7964111652636243</v>
      </c>
      <c r="M9" s="31">
        <v>1303.1</v>
      </c>
      <c r="N9" s="30">
        <f t="shared" si="0"/>
        <v>0.44339831634913596</v>
      </c>
      <c r="O9" s="32"/>
      <c r="P9" s="29" t="e">
        <f t="shared" si="1"/>
        <v>#DIV/0!</v>
      </c>
      <c r="Q9" s="32">
        <f t="shared" si="4"/>
        <v>-1</v>
      </c>
      <c r="R9" s="28">
        <f>'[1]э.энергия'!J38</f>
        <v>1128.54</v>
      </c>
      <c r="S9" s="29">
        <f t="shared" si="2"/>
        <v>0.12080765204621531</v>
      </c>
      <c r="T9" s="33">
        <f t="shared" si="5"/>
        <v>0.25004430660168375</v>
      </c>
      <c r="U9" s="34" t="e">
        <f t="shared" si="6"/>
        <v>#DIV/0!</v>
      </c>
      <c r="V9" s="34">
        <f t="shared" si="7"/>
        <v>-493.26</v>
      </c>
    </row>
    <row r="10" spans="1:22" s="2" customFormat="1" ht="15" customHeight="1">
      <c r="A10" s="9" t="s">
        <v>33</v>
      </c>
      <c r="B10" s="35" t="s">
        <v>34</v>
      </c>
      <c r="C10" s="27"/>
      <c r="D10" s="27"/>
      <c r="E10" s="28"/>
      <c r="F10" s="28"/>
      <c r="G10" s="28"/>
      <c r="H10" s="29"/>
      <c r="I10" s="30">
        <v>0</v>
      </c>
      <c r="J10" s="28"/>
      <c r="K10" s="29"/>
      <c r="L10" s="30"/>
      <c r="M10" s="31"/>
      <c r="N10" s="30"/>
      <c r="O10" s="32"/>
      <c r="P10" s="29" t="e">
        <f t="shared" si="1"/>
        <v>#DIV/0!</v>
      </c>
      <c r="Q10" s="32" t="e">
        <f t="shared" si="4"/>
        <v>#DIV/0!</v>
      </c>
      <c r="R10" s="28"/>
      <c r="S10" s="29">
        <f t="shared" si="2"/>
        <v>0</v>
      </c>
      <c r="T10" s="30">
        <v>0</v>
      </c>
      <c r="U10" s="34" t="e">
        <f t="shared" si="6"/>
        <v>#DIV/0!</v>
      </c>
      <c r="V10" s="34">
        <f t="shared" si="7"/>
        <v>0</v>
      </c>
    </row>
    <row r="11" spans="1:22" s="2" customFormat="1" ht="15.75" customHeight="1">
      <c r="A11" s="9" t="s">
        <v>35</v>
      </c>
      <c r="B11" s="26" t="s">
        <v>36</v>
      </c>
      <c r="C11" s="27">
        <v>501.97</v>
      </c>
      <c r="D11" s="27">
        <v>626.7</v>
      </c>
      <c r="E11" s="28">
        <v>628.6</v>
      </c>
      <c r="F11" s="28">
        <v>185.3</v>
      </c>
      <c r="G11" s="28">
        <v>730</v>
      </c>
      <c r="H11" s="29">
        <f>G11/G$39</f>
        <v>0.09110667780747411</v>
      </c>
      <c r="I11" s="30">
        <f>E11/C11-1</f>
        <v>0.2522660716775902</v>
      </c>
      <c r="J11" s="28">
        <v>694.6</v>
      </c>
      <c r="K11" s="29">
        <f>J11/J$39</f>
        <v>0.0677350193560668</v>
      </c>
      <c r="L11" s="30">
        <f t="shared" si="3"/>
        <v>0.1049952274896595</v>
      </c>
      <c r="M11" s="31">
        <v>694.6</v>
      </c>
      <c r="N11" s="30">
        <f t="shared" si="0"/>
        <v>0.1049952274896595</v>
      </c>
      <c r="O11" s="32"/>
      <c r="P11" s="29" t="e">
        <f t="shared" si="1"/>
        <v>#DIV/0!</v>
      </c>
      <c r="Q11" s="32">
        <f t="shared" si="4"/>
        <v>-1</v>
      </c>
      <c r="R11" s="28">
        <f>E11</f>
        <v>628.6</v>
      </c>
      <c r="S11" s="29">
        <f t="shared" si="2"/>
        <v>0.06729020688345203</v>
      </c>
      <c r="T11" s="30">
        <f t="shared" si="5"/>
        <v>0</v>
      </c>
      <c r="U11" s="34" t="e">
        <f t="shared" si="6"/>
        <v>#DIV/0!</v>
      </c>
      <c r="V11" s="34">
        <f t="shared" si="7"/>
        <v>-66</v>
      </c>
    </row>
    <row r="12" spans="1:22" s="2" customFormat="1" ht="16.5" customHeight="1">
      <c r="A12" s="9" t="s">
        <v>37</v>
      </c>
      <c r="B12" s="26" t="s">
        <v>38</v>
      </c>
      <c r="C12" s="27">
        <v>50.2</v>
      </c>
      <c r="D12" s="27">
        <v>62.6</v>
      </c>
      <c r="E12" s="28">
        <v>62.8</v>
      </c>
      <c r="F12" s="28">
        <v>15.2</v>
      </c>
      <c r="G12" s="28">
        <v>73</v>
      </c>
      <c r="H12" s="29">
        <f>G12/G$39</f>
        <v>0.00911066778074741</v>
      </c>
      <c r="I12" s="30">
        <f>E12/C12-1</f>
        <v>0.25099601593625476</v>
      </c>
      <c r="J12" s="28">
        <v>69.5</v>
      </c>
      <c r="K12" s="29">
        <f>J12/J$39</f>
        <v>0.0067774025989729945</v>
      </c>
      <c r="L12" s="30">
        <f t="shared" si="3"/>
        <v>0.10668789808917212</v>
      </c>
      <c r="M12" s="31">
        <v>69.5</v>
      </c>
      <c r="N12" s="30">
        <f>M12/E12-1</f>
        <v>0.10668789808917212</v>
      </c>
      <c r="O12" s="32"/>
      <c r="P12" s="29" t="e">
        <f t="shared" si="1"/>
        <v>#DIV/0!</v>
      </c>
      <c r="Q12" s="32">
        <f t="shared" si="4"/>
        <v>-1</v>
      </c>
      <c r="R12" s="28">
        <f>E12</f>
        <v>62.8</v>
      </c>
      <c r="S12" s="29">
        <f t="shared" si="2"/>
        <v>0.00672259782418197</v>
      </c>
      <c r="T12" s="30">
        <f t="shared" si="5"/>
        <v>0</v>
      </c>
      <c r="U12" s="34" t="e">
        <f t="shared" si="6"/>
        <v>#DIV/0!</v>
      </c>
      <c r="V12" s="34">
        <f t="shared" si="7"/>
        <v>-6.700000000000003</v>
      </c>
    </row>
    <row r="13" spans="1:22" s="2" customFormat="1" ht="28.5">
      <c r="A13" s="9" t="s">
        <v>39</v>
      </c>
      <c r="B13" s="26" t="s">
        <v>40</v>
      </c>
      <c r="C13" s="27">
        <f>(C11+C12)*26.2/100</f>
        <v>144.66854</v>
      </c>
      <c r="D13" s="27">
        <f>(D11+D12)*26.2/100</f>
        <v>180.5966</v>
      </c>
      <c r="E13" s="28">
        <f>(E11+E12)*26.2/100</f>
        <v>181.1468</v>
      </c>
      <c r="F13" s="28">
        <f>(F11+F12)*26/100</f>
        <v>52.13</v>
      </c>
      <c r="G13" s="28">
        <f>(G11+G12)*26/100</f>
        <v>208.78</v>
      </c>
      <c r="H13" s="29">
        <f>G13/G$39</f>
        <v>0.026056509852937594</v>
      </c>
      <c r="I13" s="30">
        <f>E13/C13-1</f>
        <v>0.2521506057916947</v>
      </c>
      <c r="J13" s="28">
        <f>(J11+J12)*26%</f>
        <v>198.66600000000003</v>
      </c>
      <c r="K13" s="29">
        <f>J13/J$39</f>
        <v>0.019373229708310347</v>
      </c>
      <c r="L13" s="30">
        <f t="shared" si="3"/>
        <v>0.0967127213950234</v>
      </c>
      <c r="M13" s="31">
        <v>200.2</v>
      </c>
      <c r="N13" s="30">
        <f t="shared" si="0"/>
        <v>0.10518099132857972</v>
      </c>
      <c r="O13" s="32"/>
      <c r="P13" s="29" t="e">
        <f t="shared" si="1"/>
        <v>#DIV/0!</v>
      </c>
      <c r="Q13" s="32">
        <f t="shared" si="4"/>
        <v>-1</v>
      </c>
      <c r="R13" s="28">
        <f>(R11+R12)*26.2%</f>
        <v>181.1468</v>
      </c>
      <c r="S13" s="29">
        <f t="shared" si="2"/>
        <v>0.01939135483340011</v>
      </c>
      <c r="T13" s="30">
        <f t="shared" si="5"/>
        <v>0</v>
      </c>
      <c r="U13" s="34" t="e">
        <f t="shared" si="6"/>
        <v>#DIV/0!</v>
      </c>
      <c r="V13" s="34">
        <f t="shared" si="7"/>
        <v>-17.519200000000012</v>
      </c>
    </row>
    <row r="14" spans="1:22" s="2" customFormat="1" ht="27.75" customHeight="1">
      <c r="A14" s="9" t="s">
        <v>41</v>
      </c>
      <c r="B14" s="26" t="s">
        <v>42</v>
      </c>
      <c r="C14" s="27">
        <v>369.9</v>
      </c>
      <c r="D14" s="27">
        <v>471.3</v>
      </c>
      <c r="E14" s="28">
        <v>476.3</v>
      </c>
      <c r="F14" s="28">
        <f>F15+F16+F17</f>
        <v>120.1</v>
      </c>
      <c r="G14" s="28">
        <f>G15+G16+G17</f>
        <v>480.7</v>
      </c>
      <c r="H14" s="29">
        <f>G14/G$39</f>
        <v>0.05999312331788055</v>
      </c>
      <c r="I14" s="30">
        <f>E14/C14-1</f>
        <v>0.28764530954311995</v>
      </c>
      <c r="J14" s="28">
        <v>516</v>
      </c>
      <c r="K14" s="29">
        <f>J14/J$39</f>
        <v>0.05031855742546856</v>
      </c>
      <c r="L14" s="30">
        <f t="shared" si="3"/>
        <v>0.08335082930925886</v>
      </c>
      <c r="M14" s="31">
        <v>516.1</v>
      </c>
      <c r="N14" s="30">
        <f t="shared" si="0"/>
        <v>0.08356078102036535</v>
      </c>
      <c r="O14" s="32"/>
      <c r="P14" s="29" t="e">
        <f t="shared" si="1"/>
        <v>#DIV/0!</v>
      </c>
      <c r="Q14" s="32">
        <f t="shared" si="4"/>
        <v>-1</v>
      </c>
      <c r="R14" s="28">
        <f>R15+R16+R17</f>
        <v>476.3</v>
      </c>
      <c r="S14" s="29">
        <f t="shared" si="2"/>
        <v>0.0509868366824502</v>
      </c>
      <c r="T14" s="30">
        <f t="shared" si="5"/>
        <v>0</v>
      </c>
      <c r="U14" s="34" t="e">
        <f t="shared" si="6"/>
        <v>#DIV/0!</v>
      </c>
      <c r="V14" s="27">
        <f>R14-J14</f>
        <v>-39.69999999999999</v>
      </c>
    </row>
    <row r="15" spans="1:22" s="2" customFormat="1" ht="15.75" customHeight="1">
      <c r="A15" s="36" t="s">
        <v>43</v>
      </c>
      <c r="B15" s="26" t="s">
        <v>44</v>
      </c>
      <c r="C15" s="27">
        <v>115.5</v>
      </c>
      <c r="D15" s="27">
        <v>171.6</v>
      </c>
      <c r="E15" s="28">
        <v>158.3</v>
      </c>
      <c r="F15" s="28">
        <v>39.5</v>
      </c>
      <c r="G15" s="28">
        <v>158.3</v>
      </c>
      <c r="H15" s="29">
        <f>G15/G$39</f>
        <v>0.019756420680716646</v>
      </c>
      <c r="I15" s="30">
        <f>E15/C15-1</f>
        <v>0.37056277056277076</v>
      </c>
      <c r="J15" s="28">
        <v>158.3</v>
      </c>
      <c r="K15" s="29">
        <f>J15/J$39</f>
        <v>0.015436875272193168</v>
      </c>
      <c r="L15" s="30">
        <f t="shared" si="3"/>
        <v>0</v>
      </c>
      <c r="M15" s="31">
        <v>158.3</v>
      </c>
      <c r="N15" s="30">
        <f t="shared" si="0"/>
        <v>0</v>
      </c>
      <c r="O15" s="32"/>
      <c r="P15" s="29" t="e">
        <f t="shared" si="1"/>
        <v>#DIV/0!</v>
      </c>
      <c r="Q15" s="32">
        <f t="shared" si="4"/>
        <v>-1</v>
      </c>
      <c r="R15" s="28">
        <f>'[1]Т11.1'!F10</f>
        <v>158.3</v>
      </c>
      <c r="S15" s="29">
        <f t="shared" si="2"/>
        <v>0.016945656617324938</v>
      </c>
      <c r="T15" s="30">
        <f t="shared" si="5"/>
        <v>0</v>
      </c>
      <c r="U15" s="34" t="e">
        <f t="shared" si="6"/>
        <v>#DIV/0!</v>
      </c>
      <c r="V15" s="34">
        <f t="shared" si="7"/>
        <v>0</v>
      </c>
    </row>
    <row r="16" spans="1:22" s="2" customFormat="1" ht="14.25">
      <c r="A16" s="36" t="s">
        <v>45</v>
      </c>
      <c r="B16" s="37" t="s">
        <v>46</v>
      </c>
      <c r="C16" s="27"/>
      <c r="D16" s="27"/>
      <c r="E16" s="28"/>
      <c r="F16" s="28"/>
      <c r="G16" s="28"/>
      <c r="H16" s="29"/>
      <c r="I16" s="30">
        <v>0</v>
      </c>
      <c r="J16" s="28"/>
      <c r="K16" s="29"/>
      <c r="L16" s="30"/>
      <c r="M16" s="31"/>
      <c r="N16" s="30"/>
      <c r="O16" s="32"/>
      <c r="P16" s="29" t="e">
        <f t="shared" si="1"/>
        <v>#DIV/0!</v>
      </c>
      <c r="Q16" s="32" t="e">
        <f t="shared" si="4"/>
        <v>#DIV/0!</v>
      </c>
      <c r="R16" s="28"/>
      <c r="S16" s="29">
        <f t="shared" si="2"/>
        <v>0</v>
      </c>
      <c r="T16" s="30">
        <v>0</v>
      </c>
      <c r="U16" s="34" t="e">
        <f t="shared" si="6"/>
        <v>#DIV/0!</v>
      </c>
      <c r="V16" s="34">
        <f t="shared" si="7"/>
        <v>0</v>
      </c>
    </row>
    <row r="17" spans="1:22" s="2" customFormat="1" ht="28.5">
      <c r="A17" s="36" t="s">
        <v>47</v>
      </c>
      <c r="B17" s="26" t="s">
        <v>48</v>
      </c>
      <c r="C17" s="27">
        <v>254.4</v>
      </c>
      <c r="D17" s="27">
        <v>299.7</v>
      </c>
      <c r="E17" s="28">
        <v>318</v>
      </c>
      <c r="F17" s="28">
        <v>80.6</v>
      </c>
      <c r="G17" s="28">
        <v>322.4</v>
      </c>
      <c r="H17" s="29">
        <f>G17/G$39</f>
        <v>0.040236702637163904</v>
      </c>
      <c r="I17" s="30">
        <f>E17/C17-1</f>
        <v>0.25</v>
      </c>
      <c r="J17" s="28">
        <v>357.7</v>
      </c>
      <c r="K17" s="29">
        <f aca="true" t="shared" si="8" ref="K17:K22">J17/J$39</f>
        <v>0.034881682153275397</v>
      </c>
      <c r="L17" s="30">
        <f t="shared" si="3"/>
        <v>0.1248427672955974</v>
      </c>
      <c r="M17" s="31">
        <v>357.8</v>
      </c>
      <c r="N17" s="30">
        <f t="shared" si="0"/>
        <v>0.1251572327044026</v>
      </c>
      <c r="O17" s="32"/>
      <c r="P17" s="29" t="e">
        <f t="shared" si="1"/>
        <v>#DIV/0!</v>
      </c>
      <c r="Q17" s="32">
        <f t="shared" si="4"/>
        <v>-1</v>
      </c>
      <c r="R17" s="28">
        <f>'[1]Т9.2.'!H8+'[1]Т9.2.'!H9</f>
        <v>318</v>
      </c>
      <c r="S17" s="29">
        <f t="shared" si="2"/>
        <v>0.034041180065125264</v>
      </c>
      <c r="T17" s="30">
        <f t="shared" si="5"/>
        <v>0</v>
      </c>
      <c r="U17" s="34" t="e">
        <f t="shared" si="6"/>
        <v>#DIV/0!</v>
      </c>
      <c r="V17" s="27">
        <f>R17-J17</f>
        <v>-39.69999999999999</v>
      </c>
    </row>
    <row r="18" spans="1:22" s="2" customFormat="1" ht="42.75" customHeight="1">
      <c r="A18" s="9" t="s">
        <v>49</v>
      </c>
      <c r="B18" s="26" t="s">
        <v>50</v>
      </c>
      <c r="C18" s="27">
        <v>300.6</v>
      </c>
      <c r="D18" s="27">
        <v>304.6</v>
      </c>
      <c r="E18" s="28">
        <v>399</v>
      </c>
      <c r="F18" s="28">
        <v>34</v>
      </c>
      <c r="G18" s="28">
        <v>399</v>
      </c>
      <c r="H18" s="29">
        <f>G18/G$39</f>
        <v>0.04979666362353722</v>
      </c>
      <c r="I18" s="30">
        <f>E18/C18-1</f>
        <v>0.3273453093812375</v>
      </c>
      <c r="J18" s="28">
        <v>448</v>
      </c>
      <c r="K18" s="29">
        <f t="shared" si="8"/>
        <v>0.0436874297027324</v>
      </c>
      <c r="L18" s="30">
        <f t="shared" si="3"/>
        <v>0.12280701754385959</v>
      </c>
      <c r="M18" s="31">
        <v>448</v>
      </c>
      <c r="N18" s="30">
        <f t="shared" si="0"/>
        <v>0.12280701754385959</v>
      </c>
      <c r="O18" s="32"/>
      <c r="P18" s="29" t="e">
        <f t="shared" si="1"/>
        <v>#DIV/0!</v>
      </c>
      <c r="Q18" s="32">
        <f t="shared" si="4"/>
        <v>-1</v>
      </c>
      <c r="R18" s="28">
        <f>R19+R20</f>
        <v>359.1</v>
      </c>
      <c r="S18" s="29">
        <f t="shared" si="2"/>
        <v>0.03844084201693863</v>
      </c>
      <c r="T18" s="30">
        <f t="shared" si="5"/>
        <v>-0.09999999999999998</v>
      </c>
      <c r="U18" s="34" t="e">
        <f t="shared" si="6"/>
        <v>#DIV/0!</v>
      </c>
      <c r="V18" s="34">
        <f t="shared" si="7"/>
        <v>-88.89999999999998</v>
      </c>
    </row>
    <row r="19" spans="1:22" s="2" customFormat="1" ht="14.25">
      <c r="A19" s="38" t="s">
        <v>51</v>
      </c>
      <c r="B19" s="26" t="s">
        <v>52</v>
      </c>
      <c r="C19" s="27">
        <v>300.6</v>
      </c>
      <c r="D19" s="27">
        <v>304.6</v>
      </c>
      <c r="E19" s="28">
        <v>399</v>
      </c>
      <c r="F19" s="28">
        <v>34</v>
      </c>
      <c r="G19" s="28">
        <v>399</v>
      </c>
      <c r="H19" s="29">
        <f>G19/G$39</f>
        <v>0.04979666362353722</v>
      </c>
      <c r="I19" s="30">
        <f>E19/C19-1</f>
        <v>0.3273453093812375</v>
      </c>
      <c r="J19" s="28">
        <v>448</v>
      </c>
      <c r="K19" s="29">
        <f t="shared" si="8"/>
        <v>0.0436874297027324</v>
      </c>
      <c r="L19" s="30">
        <f t="shared" si="3"/>
        <v>0.12280701754385959</v>
      </c>
      <c r="M19" s="31">
        <v>448</v>
      </c>
      <c r="N19" s="30">
        <f t="shared" si="0"/>
        <v>0.12280701754385959</v>
      </c>
      <c r="O19" s="32"/>
      <c r="P19" s="29" t="e">
        <f t="shared" si="1"/>
        <v>#DIV/0!</v>
      </c>
      <c r="Q19" s="32">
        <f t="shared" si="4"/>
        <v>-1</v>
      </c>
      <c r="R19" s="28">
        <f>'[1]Т.10'!J14</f>
        <v>359.1</v>
      </c>
      <c r="S19" s="29">
        <f t="shared" si="2"/>
        <v>0.03844084201693863</v>
      </c>
      <c r="T19" s="30">
        <f t="shared" si="5"/>
        <v>-0.09999999999999998</v>
      </c>
      <c r="U19" s="34" t="e">
        <f t="shared" si="6"/>
        <v>#DIV/0!</v>
      </c>
      <c r="V19" s="34">
        <f t="shared" si="7"/>
        <v>-88.89999999999998</v>
      </c>
    </row>
    <row r="20" spans="1:22" s="2" customFormat="1" ht="14.25">
      <c r="A20" s="9" t="s">
        <v>53</v>
      </c>
      <c r="B20" s="26" t="s">
        <v>54</v>
      </c>
      <c r="C20" s="27"/>
      <c r="D20" s="27"/>
      <c r="E20" s="28"/>
      <c r="F20" s="28"/>
      <c r="G20" s="28"/>
      <c r="H20" s="29"/>
      <c r="I20" s="30">
        <v>0</v>
      </c>
      <c r="J20" s="28"/>
      <c r="K20" s="29">
        <f t="shared" si="8"/>
        <v>0</v>
      </c>
      <c r="L20" s="30"/>
      <c r="M20" s="31"/>
      <c r="N20" s="30"/>
      <c r="O20" s="32"/>
      <c r="P20" s="29" t="e">
        <f t="shared" si="1"/>
        <v>#DIV/0!</v>
      </c>
      <c r="Q20" s="32" t="e">
        <f t="shared" si="4"/>
        <v>#DIV/0!</v>
      </c>
      <c r="R20" s="28">
        <v>0</v>
      </c>
      <c r="S20" s="29">
        <f t="shared" si="2"/>
        <v>0</v>
      </c>
      <c r="T20" s="30">
        <v>0</v>
      </c>
      <c r="U20" s="34" t="e">
        <f t="shared" si="6"/>
        <v>#DIV/0!</v>
      </c>
      <c r="V20" s="34">
        <f t="shared" si="7"/>
        <v>0</v>
      </c>
    </row>
    <row r="21" spans="1:22" s="2" customFormat="1" ht="14.25">
      <c r="A21" s="9" t="s">
        <v>55</v>
      </c>
      <c r="B21" s="26" t="s">
        <v>56</v>
      </c>
      <c r="C21" s="27">
        <v>45</v>
      </c>
      <c r="D21" s="27">
        <v>114.3</v>
      </c>
      <c r="E21" s="28">
        <v>65.6</v>
      </c>
      <c r="F21" s="28">
        <v>26.3</v>
      </c>
      <c r="G21" s="28">
        <v>91.6</v>
      </c>
      <c r="H21" s="29">
        <f>G21/G$39</f>
        <v>0.011432016009814559</v>
      </c>
      <c r="I21" s="30">
        <f>E21/C21-1</f>
        <v>0.4577777777777776</v>
      </c>
      <c r="J21" s="28">
        <v>73.8</v>
      </c>
      <c r="K21" s="29">
        <f t="shared" si="8"/>
        <v>0.0071967239108518995</v>
      </c>
      <c r="L21" s="30">
        <f t="shared" si="3"/>
        <v>0.125</v>
      </c>
      <c r="M21" s="31">
        <v>73.8</v>
      </c>
      <c r="N21" s="30">
        <f t="shared" si="0"/>
        <v>0.125</v>
      </c>
      <c r="O21" s="32"/>
      <c r="P21" s="29" t="e">
        <f t="shared" si="1"/>
        <v>#DIV/0!</v>
      </c>
      <c r="Q21" s="32">
        <f t="shared" si="4"/>
        <v>-1</v>
      </c>
      <c r="R21" s="28">
        <f>'[1]Т.12'!H12</f>
        <v>65.6</v>
      </c>
      <c r="S21" s="29">
        <f t="shared" si="2"/>
        <v>0.007022331485132759</v>
      </c>
      <c r="T21" s="30">
        <f t="shared" si="5"/>
        <v>0</v>
      </c>
      <c r="U21" s="34" t="e">
        <f t="shared" si="6"/>
        <v>#DIV/0!</v>
      </c>
      <c r="V21" s="34">
        <f t="shared" si="7"/>
        <v>-8.200000000000003</v>
      </c>
    </row>
    <row r="22" spans="1:22" s="2" customFormat="1" ht="14.25" customHeight="1">
      <c r="A22" s="9" t="s">
        <v>57</v>
      </c>
      <c r="B22" s="26" t="s">
        <v>58</v>
      </c>
      <c r="C22" s="27">
        <v>324.9</v>
      </c>
      <c r="D22" s="27">
        <v>507.64</v>
      </c>
      <c r="E22" s="28">
        <v>374.7</v>
      </c>
      <c r="F22" s="28">
        <v>256.4</v>
      </c>
      <c r="G22" s="28">
        <v>401.6</v>
      </c>
      <c r="H22" s="29">
        <f>G22/G$39</f>
        <v>0.050121153160933705</v>
      </c>
      <c r="I22" s="30">
        <f>E22/C22-1</f>
        <v>0.15327793167128356</v>
      </c>
      <c r="J22" s="28">
        <v>421.5</v>
      </c>
      <c r="K22" s="29">
        <f t="shared" si="8"/>
        <v>0.04110324022254845</v>
      </c>
      <c r="L22" s="30">
        <f t="shared" si="3"/>
        <v>0.12489991993594884</v>
      </c>
      <c r="M22" s="31">
        <v>421.5</v>
      </c>
      <c r="N22" s="30">
        <f t="shared" si="0"/>
        <v>0.12489991993594884</v>
      </c>
      <c r="O22" s="32"/>
      <c r="P22" s="29" t="e">
        <f t="shared" si="1"/>
        <v>#DIV/0!</v>
      </c>
      <c r="Q22" s="32">
        <f t="shared" si="4"/>
        <v>-1</v>
      </c>
      <c r="R22" s="28">
        <f>'[1]Т13'!H9</f>
        <v>367.7</v>
      </c>
      <c r="S22" s="29">
        <f t="shared" si="2"/>
        <v>0.03936145254700176</v>
      </c>
      <c r="T22" s="30">
        <f t="shared" si="5"/>
        <v>-0.018681611956231636</v>
      </c>
      <c r="U22" s="34" t="e">
        <f t="shared" si="6"/>
        <v>#DIV/0!</v>
      </c>
      <c r="V22" s="34">
        <f t="shared" si="7"/>
        <v>-53.80000000000001</v>
      </c>
    </row>
    <row r="23" spans="1:22" s="2" customFormat="1" ht="15" customHeight="1">
      <c r="A23" s="34"/>
      <c r="B23" s="26" t="s">
        <v>59</v>
      </c>
      <c r="C23" s="27"/>
      <c r="D23" s="27"/>
      <c r="E23" s="28"/>
      <c r="F23" s="28"/>
      <c r="G23" s="28"/>
      <c r="H23" s="29"/>
      <c r="I23" s="30">
        <v>0</v>
      </c>
      <c r="J23" s="28"/>
      <c r="K23" s="29"/>
      <c r="L23" s="30"/>
      <c r="M23" s="31"/>
      <c r="N23" s="30"/>
      <c r="O23" s="32"/>
      <c r="P23" s="29" t="e">
        <f t="shared" si="1"/>
        <v>#DIV/0!</v>
      </c>
      <c r="Q23" s="32" t="e">
        <f t="shared" si="4"/>
        <v>#DIV/0!</v>
      </c>
      <c r="R23" s="28"/>
      <c r="S23" s="29">
        <f t="shared" si="2"/>
        <v>0</v>
      </c>
      <c r="T23" s="30">
        <v>0</v>
      </c>
      <c r="U23" s="34" t="e">
        <f t="shared" si="6"/>
        <v>#DIV/0!</v>
      </c>
      <c r="V23" s="34">
        <f t="shared" si="7"/>
        <v>0</v>
      </c>
    </row>
    <row r="24" spans="1:22" s="2" customFormat="1" ht="14.25" customHeight="1">
      <c r="A24" s="9" t="s">
        <v>60</v>
      </c>
      <c r="B24" s="26" t="s">
        <v>61</v>
      </c>
      <c r="C24" s="27"/>
      <c r="D24" s="27"/>
      <c r="E24" s="28">
        <v>10</v>
      </c>
      <c r="F24" s="28"/>
      <c r="G24" s="28"/>
      <c r="H24" s="29"/>
      <c r="I24" s="30"/>
      <c r="J24" s="28"/>
      <c r="K24" s="29"/>
      <c r="L24" s="30"/>
      <c r="M24" s="31"/>
      <c r="N24" s="30"/>
      <c r="O24" s="32"/>
      <c r="P24" s="29" t="e">
        <f t="shared" si="1"/>
        <v>#DIV/0!</v>
      </c>
      <c r="Q24" s="32">
        <f t="shared" si="4"/>
        <v>-1</v>
      </c>
      <c r="R24" s="28">
        <v>10</v>
      </c>
      <c r="S24" s="29">
        <f t="shared" si="2"/>
        <v>0.0010704773605385305</v>
      </c>
      <c r="T24" s="30">
        <f t="shared" si="5"/>
        <v>0</v>
      </c>
      <c r="U24" s="34" t="e">
        <f t="shared" si="6"/>
        <v>#DIV/0!</v>
      </c>
      <c r="V24" s="34">
        <f t="shared" si="7"/>
        <v>10</v>
      </c>
    </row>
    <row r="25" spans="1:22" s="2" customFormat="1" ht="27.75" customHeight="1">
      <c r="A25" s="36" t="s">
        <v>62</v>
      </c>
      <c r="B25" s="26" t="s">
        <v>63</v>
      </c>
      <c r="C25" s="27"/>
      <c r="D25" s="27"/>
      <c r="E25" s="28">
        <v>16.5</v>
      </c>
      <c r="F25" s="28"/>
      <c r="G25" s="28"/>
      <c r="H25" s="29"/>
      <c r="I25" s="30"/>
      <c r="J25" s="28"/>
      <c r="K25" s="29"/>
      <c r="L25" s="30"/>
      <c r="M25" s="31"/>
      <c r="N25" s="30"/>
      <c r="O25" s="32"/>
      <c r="P25" s="29" t="e">
        <f t="shared" si="1"/>
        <v>#DIV/0!</v>
      </c>
      <c r="Q25" s="32">
        <f t="shared" si="4"/>
        <v>-1</v>
      </c>
      <c r="R25" s="28">
        <v>16.5</v>
      </c>
      <c r="S25" s="29">
        <f t="shared" si="2"/>
        <v>0.0017662876448885751</v>
      </c>
      <c r="T25" s="30">
        <f t="shared" si="5"/>
        <v>0</v>
      </c>
      <c r="U25" s="34" t="e">
        <f t="shared" si="6"/>
        <v>#DIV/0!</v>
      </c>
      <c r="V25" s="34">
        <f t="shared" si="7"/>
        <v>16.5</v>
      </c>
    </row>
    <row r="26" spans="1:22" s="2" customFormat="1" ht="2.25" customHeight="1">
      <c r="A26" s="36" t="s">
        <v>64</v>
      </c>
      <c r="B26" s="26" t="s">
        <v>65</v>
      </c>
      <c r="C26" s="27"/>
      <c r="D26" s="27"/>
      <c r="E26" s="28"/>
      <c r="F26" s="28"/>
      <c r="G26" s="28"/>
      <c r="H26" s="29"/>
      <c r="I26" s="30"/>
      <c r="J26" s="28"/>
      <c r="K26" s="29"/>
      <c r="L26" s="30"/>
      <c r="M26" s="31"/>
      <c r="N26" s="30"/>
      <c r="O26" s="32"/>
      <c r="P26" s="29" t="e">
        <f t="shared" si="1"/>
        <v>#DIV/0!</v>
      </c>
      <c r="Q26" s="32" t="e">
        <f t="shared" si="4"/>
        <v>#DIV/0!</v>
      </c>
      <c r="R26" s="28"/>
      <c r="S26" s="29">
        <f t="shared" si="2"/>
        <v>0</v>
      </c>
      <c r="T26" s="30">
        <v>0</v>
      </c>
      <c r="U26" s="34" t="e">
        <f t="shared" si="6"/>
        <v>#DIV/0!</v>
      </c>
      <c r="V26" s="34">
        <f t="shared" si="7"/>
        <v>0</v>
      </c>
    </row>
    <row r="27" spans="1:22" s="2" customFormat="1" ht="30" customHeight="1">
      <c r="A27" s="36" t="s">
        <v>66</v>
      </c>
      <c r="B27" s="35" t="s">
        <v>67</v>
      </c>
      <c r="C27" s="27">
        <v>76.4</v>
      </c>
      <c r="D27" s="27">
        <v>4.36</v>
      </c>
      <c r="E27" s="28">
        <v>80</v>
      </c>
      <c r="F27" s="28">
        <v>3.4</v>
      </c>
      <c r="G27" s="28">
        <v>4.6</v>
      </c>
      <c r="H27" s="29">
        <f>G27/G$39</f>
        <v>0.0005740968738553162</v>
      </c>
      <c r="I27" s="30">
        <f>E27/C27-1</f>
        <v>0.04712041884816753</v>
      </c>
      <c r="J27" s="28">
        <v>4.7</v>
      </c>
      <c r="K27" s="29">
        <f>J27/J$39</f>
        <v>0.0004583279455420587</v>
      </c>
      <c r="L27" s="30">
        <f t="shared" si="3"/>
        <v>-0.94125</v>
      </c>
      <c r="M27" s="31">
        <v>4.7</v>
      </c>
      <c r="N27" s="30">
        <f t="shared" si="0"/>
        <v>-0.94125</v>
      </c>
      <c r="O27" s="32"/>
      <c r="P27" s="29" t="e">
        <f t="shared" si="1"/>
        <v>#DIV/0!</v>
      </c>
      <c r="Q27" s="32">
        <f t="shared" si="4"/>
        <v>-1</v>
      </c>
      <c r="R27" s="28">
        <f>'[1]Т13'!H22</f>
        <v>42.5</v>
      </c>
      <c r="S27" s="29">
        <f t="shared" si="2"/>
        <v>0.004549528782288754</v>
      </c>
      <c r="T27" s="30">
        <f t="shared" si="5"/>
        <v>-0.46875</v>
      </c>
      <c r="U27" s="34" t="e">
        <f t="shared" si="6"/>
        <v>#DIV/0!</v>
      </c>
      <c r="V27" s="34">
        <f t="shared" si="7"/>
        <v>37.8</v>
      </c>
    </row>
    <row r="28" spans="1:22" s="2" customFormat="1" ht="14.25">
      <c r="A28" s="9"/>
      <c r="B28" s="35" t="s">
        <v>68</v>
      </c>
      <c r="C28" s="27"/>
      <c r="D28" s="27"/>
      <c r="E28" s="28">
        <v>19</v>
      </c>
      <c r="F28" s="28"/>
      <c r="G28" s="28"/>
      <c r="H28" s="29"/>
      <c r="I28" s="30"/>
      <c r="J28" s="28"/>
      <c r="K28" s="29"/>
      <c r="L28" s="30"/>
      <c r="M28" s="28"/>
      <c r="N28" s="30"/>
      <c r="O28" s="32"/>
      <c r="P28" s="29" t="e">
        <f t="shared" si="1"/>
        <v>#DIV/0!</v>
      </c>
      <c r="Q28" s="32">
        <f t="shared" si="4"/>
        <v>-1</v>
      </c>
      <c r="R28" s="28">
        <f>'[1]Т13'!H25</f>
        <v>4.5</v>
      </c>
      <c r="S28" s="29">
        <f t="shared" si="2"/>
        <v>0.00048171481224233866</v>
      </c>
      <c r="T28" s="30">
        <f t="shared" si="5"/>
        <v>-0.7631578947368421</v>
      </c>
      <c r="U28" s="34" t="e">
        <f t="shared" si="6"/>
        <v>#DIV/0!</v>
      </c>
      <c r="V28" s="34">
        <f t="shared" si="7"/>
        <v>4.5</v>
      </c>
    </row>
    <row r="29" spans="1:22" s="2" customFormat="1" ht="27.75" customHeight="1">
      <c r="A29" s="36" t="s">
        <v>69</v>
      </c>
      <c r="B29" s="35" t="s">
        <v>70</v>
      </c>
      <c r="C29" s="27">
        <v>106.3</v>
      </c>
      <c r="D29" s="27">
        <v>86.9</v>
      </c>
      <c r="E29" s="28">
        <v>98.7</v>
      </c>
      <c r="F29" s="28">
        <v>63</v>
      </c>
      <c r="G29" s="28">
        <v>106</v>
      </c>
      <c r="H29" s="29">
        <f>G29/G$39</f>
        <v>0.013229188832318158</v>
      </c>
      <c r="I29" s="30">
        <f aca="true" t="shared" si="9" ref="I29:I40">E29/C29-1</f>
        <v>-0.07149576669802438</v>
      </c>
      <c r="J29" s="28">
        <v>111.5</v>
      </c>
      <c r="K29" s="29">
        <f>J29/J$39</f>
        <v>0.010873099133604158</v>
      </c>
      <c r="L29" s="30">
        <f t="shared" si="3"/>
        <v>0.12968591691995934</v>
      </c>
      <c r="M29" s="28">
        <v>111.5</v>
      </c>
      <c r="N29" s="30">
        <f t="shared" si="0"/>
        <v>0.12968591691995934</v>
      </c>
      <c r="O29" s="32"/>
      <c r="P29" s="29" t="e">
        <f t="shared" si="1"/>
        <v>#DIV/0!</v>
      </c>
      <c r="Q29" s="32">
        <f t="shared" si="4"/>
        <v>-1</v>
      </c>
      <c r="R29" s="28">
        <f>'[1]Т13'!H27-10</f>
        <v>131.82</v>
      </c>
      <c r="S29" s="29">
        <f t="shared" si="2"/>
        <v>0.014111032566618907</v>
      </c>
      <c r="T29" s="30">
        <f t="shared" si="5"/>
        <v>0.33556231003039505</v>
      </c>
      <c r="U29" s="34" t="e">
        <f t="shared" si="6"/>
        <v>#DIV/0!</v>
      </c>
      <c r="V29" s="34">
        <f t="shared" si="7"/>
        <v>20.319999999999993</v>
      </c>
    </row>
    <row r="30" spans="1:22" s="2" customFormat="1" ht="14.25">
      <c r="A30" s="36" t="s">
        <v>71</v>
      </c>
      <c r="B30" s="35" t="s">
        <v>72</v>
      </c>
      <c r="C30" s="27"/>
      <c r="D30" s="27">
        <v>2.4</v>
      </c>
      <c r="E30" s="28">
        <v>0</v>
      </c>
      <c r="F30" s="28">
        <v>8.3</v>
      </c>
      <c r="G30" s="28">
        <v>12.8</v>
      </c>
      <c r="H30" s="29">
        <f>G30/G$39</f>
        <v>0.0015974869533365323</v>
      </c>
      <c r="I30" s="30">
        <v>0</v>
      </c>
      <c r="J30" s="28">
        <v>13.6</v>
      </c>
      <c r="K30" s="29"/>
      <c r="L30" s="30"/>
      <c r="M30" s="28">
        <v>13.6</v>
      </c>
      <c r="N30" s="30"/>
      <c r="O30" s="32"/>
      <c r="P30" s="29" t="e">
        <f t="shared" si="1"/>
        <v>#DIV/0!</v>
      </c>
      <c r="Q30" s="32" t="e">
        <f t="shared" si="4"/>
        <v>#DIV/0!</v>
      </c>
      <c r="R30" s="28">
        <v>30.5</v>
      </c>
      <c r="S30" s="29">
        <f t="shared" si="2"/>
        <v>0.0032649559496425178</v>
      </c>
      <c r="T30" s="30">
        <v>0</v>
      </c>
      <c r="U30" s="34" t="e">
        <f t="shared" si="6"/>
        <v>#DIV/0!</v>
      </c>
      <c r="V30" s="34">
        <f t="shared" si="7"/>
        <v>16.9</v>
      </c>
    </row>
    <row r="31" spans="1:22" s="2" customFormat="1" ht="14.25">
      <c r="A31" s="36" t="s">
        <v>73</v>
      </c>
      <c r="B31" s="35" t="s">
        <v>74</v>
      </c>
      <c r="C31" s="27">
        <v>93</v>
      </c>
      <c r="D31" s="27">
        <v>93</v>
      </c>
      <c r="E31" s="28">
        <v>100</v>
      </c>
      <c r="F31" s="28">
        <v>25</v>
      </c>
      <c r="G31" s="28">
        <v>100</v>
      </c>
      <c r="H31" s="29">
        <f>G31/G$39</f>
        <v>0.012480366822941659</v>
      </c>
      <c r="I31" s="30">
        <f t="shared" si="9"/>
        <v>0.07526881720430101</v>
      </c>
      <c r="J31" s="28">
        <v>112.5</v>
      </c>
      <c r="K31" s="29">
        <f>J31/J$39</f>
        <v>0.010970615717762042</v>
      </c>
      <c r="L31" s="30">
        <f t="shared" si="3"/>
        <v>0.125</v>
      </c>
      <c r="M31" s="28">
        <v>112.5</v>
      </c>
      <c r="N31" s="30">
        <f t="shared" si="0"/>
        <v>0.125</v>
      </c>
      <c r="O31" s="32"/>
      <c r="P31" s="29"/>
      <c r="Q31" s="32"/>
      <c r="R31" s="28">
        <v>100</v>
      </c>
      <c r="S31" s="29">
        <f t="shared" si="2"/>
        <v>0.010704773605385303</v>
      </c>
      <c r="T31" s="30">
        <f>R31/E31-1</f>
        <v>0</v>
      </c>
      <c r="U31" s="34"/>
      <c r="V31" s="34"/>
    </row>
    <row r="32" spans="1:22" s="2" customFormat="1" ht="15" customHeight="1">
      <c r="A32" s="9">
        <v>13</v>
      </c>
      <c r="B32" s="35" t="s">
        <v>75</v>
      </c>
      <c r="C32" s="27"/>
      <c r="D32" s="27"/>
      <c r="E32" s="28"/>
      <c r="F32" s="28"/>
      <c r="G32" s="28"/>
      <c r="H32" s="29"/>
      <c r="I32" s="30"/>
      <c r="J32" s="28"/>
      <c r="K32" s="29"/>
      <c r="L32" s="30"/>
      <c r="M32" s="28"/>
      <c r="N32" s="30"/>
      <c r="O32" s="32"/>
      <c r="P32" s="29" t="e">
        <f>O32/O$36</f>
        <v>#DIV/0!</v>
      </c>
      <c r="Q32" s="32" t="e">
        <f t="shared" si="4"/>
        <v>#DIV/0!</v>
      </c>
      <c r="R32" s="28"/>
      <c r="S32" s="29">
        <f t="shared" si="2"/>
        <v>0</v>
      </c>
      <c r="T32" s="30">
        <v>0</v>
      </c>
      <c r="U32" s="34" t="e">
        <f t="shared" si="6"/>
        <v>#DIV/0!</v>
      </c>
      <c r="V32" s="34">
        <f t="shared" si="7"/>
        <v>0</v>
      </c>
    </row>
    <row r="33" spans="1:22" s="2" customFormat="1" ht="27.75" customHeight="1">
      <c r="A33" s="9">
        <v>14</v>
      </c>
      <c r="B33" s="35" t="s">
        <v>76</v>
      </c>
      <c r="C33" s="27"/>
      <c r="D33" s="27"/>
      <c r="E33" s="28"/>
      <c r="F33" s="28"/>
      <c r="G33" s="28"/>
      <c r="H33" s="29"/>
      <c r="I33" s="30"/>
      <c r="J33" s="28"/>
      <c r="K33" s="29"/>
      <c r="L33" s="30"/>
      <c r="M33" s="28"/>
      <c r="N33" s="30"/>
      <c r="O33" s="32"/>
      <c r="P33" s="29" t="e">
        <f>O33/O$36</f>
        <v>#DIV/0!</v>
      </c>
      <c r="Q33" s="32" t="e">
        <f t="shared" si="4"/>
        <v>#DIV/0!</v>
      </c>
      <c r="R33" s="28"/>
      <c r="S33" s="29">
        <f t="shared" si="2"/>
        <v>0</v>
      </c>
      <c r="T33" s="30">
        <v>0</v>
      </c>
      <c r="U33" s="34" t="e">
        <f t="shared" si="6"/>
        <v>#DIV/0!</v>
      </c>
      <c r="V33" s="34">
        <f t="shared" si="7"/>
        <v>0</v>
      </c>
    </row>
    <row r="34" spans="1:22" s="40" customFormat="1" ht="14.25">
      <c r="A34" s="9">
        <v>15</v>
      </c>
      <c r="B34" s="35" t="s">
        <v>77</v>
      </c>
      <c r="C34" s="27">
        <f>C7+C8+C9+C11+C12+C13+C14+C18+C21+C22+C32+C31</f>
        <v>6644.738539999999</v>
      </c>
      <c r="D34" s="27">
        <f>D7+D8+D9+D11+D12+D13+D14+D18+D21+D22+D32+D31</f>
        <v>7622.436600000001</v>
      </c>
      <c r="E34" s="28">
        <f>E7+E8+E9+E11+E12+E13+E14+E18+E21+E22+E32+E31</f>
        <v>7853.1968000000015</v>
      </c>
      <c r="F34" s="28">
        <f>F7+F8+F9+F11+F12+F13+F14+F18+F21+F22+F32+F31</f>
        <v>2485.28</v>
      </c>
      <c r="G34" s="28">
        <f>G7+G8+G9+G11+G12+G13+G14+G18+G21+G22+G32+G31</f>
        <v>8543.28</v>
      </c>
      <c r="H34" s="29">
        <f>G34/G$39</f>
        <v>1.0662326827110102</v>
      </c>
      <c r="I34" s="30">
        <f t="shared" si="9"/>
        <v>0.18186693919186214</v>
      </c>
      <c r="J34" s="28">
        <f>J7+J8+J9+J10+J11+J12+J13+J14+J18+J21+J22+J31</f>
        <v>10079.166</v>
      </c>
      <c r="K34" s="29">
        <f>J34/J$39</f>
        <v>0.9828858394802912</v>
      </c>
      <c r="L34" s="30">
        <f t="shared" si="3"/>
        <v>0.28344752547141017</v>
      </c>
      <c r="M34" s="39">
        <f>M7+M8+M9+M10+M11+M12+M13+M14+M18+M21+M22+M31</f>
        <v>9439.449999999999</v>
      </c>
      <c r="N34" s="30">
        <f t="shared" si="0"/>
        <v>0.2019882145319467</v>
      </c>
      <c r="O34" s="32"/>
      <c r="P34" s="29" t="e">
        <f>O34/O$36</f>
        <v>#DIV/0!</v>
      </c>
      <c r="Q34" s="32">
        <f t="shared" si="4"/>
        <v>-1</v>
      </c>
      <c r="R34" s="28">
        <f>R7+R8+R9+R10+R11+R12+R13+R14+R18+R21+R22+R32+R31-R33</f>
        <v>9234.326800000003</v>
      </c>
      <c r="S34" s="29">
        <f t="shared" si="2"/>
        <v>0.9885137779214217</v>
      </c>
      <c r="T34" s="33">
        <f t="shared" si="5"/>
        <v>0.17586850745928095</v>
      </c>
      <c r="U34" s="34" t="e">
        <f t="shared" si="6"/>
        <v>#DIV/0!</v>
      </c>
      <c r="V34" s="34">
        <f t="shared" si="7"/>
        <v>-844.8391999999967</v>
      </c>
    </row>
    <row r="35" spans="1:22" s="2" customFormat="1" ht="15" customHeight="1">
      <c r="A35" s="9">
        <v>16</v>
      </c>
      <c r="B35" s="35" t="s">
        <v>78</v>
      </c>
      <c r="C35" s="27">
        <v>13.3</v>
      </c>
      <c r="D35" s="27">
        <v>15</v>
      </c>
      <c r="E35" s="28">
        <v>13.3</v>
      </c>
      <c r="F35" s="28">
        <v>4.8</v>
      </c>
      <c r="G35" s="28">
        <v>13.3</v>
      </c>
      <c r="H35" s="29">
        <v>0.13</v>
      </c>
      <c r="I35" s="30">
        <f t="shared" si="9"/>
        <v>0</v>
      </c>
      <c r="J35" s="28">
        <v>13.3</v>
      </c>
      <c r="K35" s="29"/>
      <c r="L35" s="30">
        <f t="shared" si="3"/>
        <v>0</v>
      </c>
      <c r="M35" s="28">
        <v>13.3</v>
      </c>
      <c r="N35" s="30"/>
      <c r="O35" s="32"/>
      <c r="P35" s="29"/>
      <c r="Q35" s="32">
        <f t="shared" si="4"/>
        <v>-1</v>
      </c>
      <c r="R35" s="28">
        <f>'[1]Т 2'!J70</f>
        <v>13.3</v>
      </c>
      <c r="S35" s="29">
        <f t="shared" si="2"/>
        <v>0.0014237348895162455</v>
      </c>
      <c r="T35" s="30">
        <f t="shared" si="5"/>
        <v>0</v>
      </c>
      <c r="U35" s="34" t="e">
        <f t="shared" si="6"/>
        <v>#DIV/0!</v>
      </c>
      <c r="V35" s="34">
        <f t="shared" si="7"/>
        <v>0</v>
      </c>
    </row>
    <row r="36" spans="1:22" s="2" customFormat="1" ht="14.25">
      <c r="A36" s="9">
        <v>17</v>
      </c>
      <c r="B36" s="35" t="s">
        <v>79</v>
      </c>
      <c r="C36" s="27">
        <f>C34/C35</f>
        <v>499.60440150375933</v>
      </c>
      <c r="D36" s="27">
        <f>D34/D35</f>
        <v>508.16244000000006</v>
      </c>
      <c r="E36" s="28">
        <v>590.46</v>
      </c>
      <c r="F36" s="28">
        <f>F34/F35</f>
        <v>517.7666666666668</v>
      </c>
      <c r="G36" s="28">
        <f>G34/G35</f>
        <v>642.3518796992481</v>
      </c>
      <c r="H36" s="29"/>
      <c r="I36" s="30">
        <f t="shared" si="9"/>
        <v>0.1818550801849912</v>
      </c>
      <c r="J36" s="28">
        <f>J34/J35</f>
        <v>757.8320300751878</v>
      </c>
      <c r="K36" s="29"/>
      <c r="L36" s="30">
        <f t="shared" si="3"/>
        <v>0.2834604038803439</v>
      </c>
      <c r="M36" s="39">
        <f>M34/M35</f>
        <v>709.7330827067668</v>
      </c>
      <c r="N36" s="30">
        <f t="shared" si="0"/>
        <v>0.2020002755593382</v>
      </c>
      <c r="O36" s="32"/>
      <c r="P36" s="29"/>
      <c r="Q36" s="32">
        <f>O36/E36-1</f>
        <v>-1</v>
      </c>
      <c r="R36" s="28">
        <f>R34/R35</f>
        <v>694.3102857142859</v>
      </c>
      <c r="S36" s="29">
        <f t="shared" si="2"/>
        <v>0.07432434420461817</v>
      </c>
      <c r="T36" s="30">
        <f t="shared" si="5"/>
        <v>0.17588030639549812</v>
      </c>
      <c r="U36" s="34" t="e">
        <f>R36/O36-1</f>
        <v>#DIV/0!</v>
      </c>
      <c r="V36" s="27">
        <f>R36-J36</f>
        <v>-63.52174436090195</v>
      </c>
    </row>
    <row r="37" spans="1:22" s="2" customFormat="1" ht="14.25">
      <c r="A37" s="9">
        <v>18</v>
      </c>
      <c r="B37" s="35" t="s">
        <v>80</v>
      </c>
      <c r="C37" s="27">
        <v>97.2</v>
      </c>
      <c r="D37" s="27">
        <f>D39-D34</f>
        <v>-18.786600000000362</v>
      </c>
      <c r="E37" s="28">
        <v>159.44</v>
      </c>
      <c r="F37" s="28">
        <f>F39-F34</f>
        <v>406.48</v>
      </c>
      <c r="G37" s="28">
        <f>G39-G34</f>
        <v>-530.6949999999997</v>
      </c>
      <c r="H37" s="29"/>
      <c r="I37" s="30">
        <f t="shared" si="9"/>
        <v>0.6403292181069957</v>
      </c>
      <c r="J37" s="28">
        <v>175.5</v>
      </c>
      <c r="K37" s="29">
        <f>J37/J$39</f>
        <v>0.017114160519708786</v>
      </c>
      <c r="L37" s="30">
        <f t="shared" si="3"/>
        <v>0.10072754641244352</v>
      </c>
      <c r="M37" s="28">
        <v>175.5</v>
      </c>
      <c r="N37" s="30">
        <f t="shared" si="0"/>
        <v>0.10072754641244352</v>
      </c>
      <c r="O37" s="32"/>
      <c r="P37" s="29" t="e">
        <f>O37/O$36</f>
        <v>#DIV/0!</v>
      </c>
      <c r="Q37" s="32">
        <f t="shared" si="4"/>
        <v>-1</v>
      </c>
      <c r="R37" s="28">
        <f>'[1]Т14'!F20</f>
        <v>107.3</v>
      </c>
      <c r="S37" s="29">
        <f t="shared" si="2"/>
        <v>0.011486222078578431</v>
      </c>
      <c r="T37" s="30">
        <f t="shared" si="5"/>
        <v>-0.32701956848971403</v>
      </c>
      <c r="U37" s="34" t="e">
        <f t="shared" si="6"/>
        <v>#DIV/0!</v>
      </c>
      <c r="V37" s="34">
        <f t="shared" si="7"/>
        <v>-68.2</v>
      </c>
    </row>
    <row r="38" spans="1:22" s="2" customFormat="1" ht="14.25">
      <c r="A38" s="9">
        <v>19</v>
      </c>
      <c r="B38" s="35" t="s">
        <v>81</v>
      </c>
      <c r="C38" s="27">
        <f>C37/C34*100</f>
        <v>1.4628115074035708</v>
      </c>
      <c r="D38" s="27"/>
      <c r="E38" s="41">
        <f>E37/E34*100</f>
        <v>2.0302560098837708</v>
      </c>
      <c r="F38" s="28">
        <f>F37/F34*100</f>
        <v>16.35550119101268</v>
      </c>
      <c r="G38" s="28"/>
      <c r="H38" s="29"/>
      <c r="I38" s="30">
        <f t="shared" si="9"/>
        <v>0.3879136167635091</v>
      </c>
      <c r="J38" s="33">
        <f>J37/J34</f>
        <v>0.017412154934247536</v>
      </c>
      <c r="K38" s="29"/>
      <c r="L38" s="30"/>
      <c r="M38" s="42"/>
      <c r="N38" s="30"/>
      <c r="O38" s="32"/>
      <c r="P38" s="29"/>
      <c r="Q38" s="32"/>
      <c r="R38" s="33">
        <f>R37/R34</f>
        <v>0.011619688400024999</v>
      </c>
      <c r="S38" s="29">
        <f t="shared" si="2"/>
        <v>1.243861336873894E-06</v>
      </c>
      <c r="T38" s="30"/>
      <c r="U38" s="34"/>
      <c r="V38" s="34"/>
    </row>
    <row r="39" spans="1:22" s="40" customFormat="1" ht="14.25">
      <c r="A39" s="9">
        <v>20</v>
      </c>
      <c r="B39" s="35" t="s">
        <v>82</v>
      </c>
      <c r="C39" s="27">
        <f>C34+C37</f>
        <v>6741.938539999999</v>
      </c>
      <c r="D39" s="27">
        <f>D40*D35</f>
        <v>7603.650000000001</v>
      </c>
      <c r="E39" s="28">
        <v>8012.59</v>
      </c>
      <c r="F39" s="28">
        <f>F40*F35</f>
        <v>2891.76</v>
      </c>
      <c r="G39" s="28">
        <f>G40*G35</f>
        <v>8012.585000000001</v>
      </c>
      <c r="H39" s="29">
        <f>G39/G$39</f>
        <v>1</v>
      </c>
      <c r="I39" s="30">
        <f t="shared" si="9"/>
        <v>0.18846974834629693</v>
      </c>
      <c r="J39" s="28">
        <f>J34+J37</f>
        <v>10254.666</v>
      </c>
      <c r="K39" s="29">
        <f>J39/J$39</f>
        <v>1</v>
      </c>
      <c r="L39" s="30">
        <f>J39/E39-1</f>
        <v>0.27981913463686503</v>
      </c>
      <c r="M39" s="28">
        <f>M34+M37</f>
        <v>9614.949999999999</v>
      </c>
      <c r="N39" s="30">
        <f>M39/E39-1</f>
        <v>0.1999802810327247</v>
      </c>
      <c r="O39" s="32"/>
      <c r="P39" s="29" t="e">
        <f>O39/O$36</f>
        <v>#DIV/0!</v>
      </c>
      <c r="Q39" s="32">
        <f t="shared" si="4"/>
        <v>-1</v>
      </c>
      <c r="R39" s="28">
        <f>R34+R37</f>
        <v>9341.626800000002</v>
      </c>
      <c r="S39" s="29">
        <f t="shared" si="2"/>
        <v>1</v>
      </c>
      <c r="T39" s="33">
        <f t="shared" si="5"/>
        <v>0.16586856434685937</v>
      </c>
      <c r="U39" s="34" t="e">
        <f t="shared" si="6"/>
        <v>#DIV/0!</v>
      </c>
      <c r="V39" s="34">
        <f t="shared" si="7"/>
        <v>-913.0391999999974</v>
      </c>
    </row>
    <row r="40" spans="1:22" s="40" customFormat="1" ht="15" customHeight="1">
      <c r="A40" s="9">
        <v>21</v>
      </c>
      <c r="B40" s="35" t="s">
        <v>83</v>
      </c>
      <c r="C40" s="27">
        <f>C39/C35</f>
        <v>506.91267218045107</v>
      </c>
      <c r="D40" s="27">
        <v>506.91</v>
      </c>
      <c r="E40" s="43">
        <f>E39/E35</f>
        <v>602.4503759398496</v>
      </c>
      <c r="F40" s="28">
        <v>602.45</v>
      </c>
      <c r="G40" s="28">
        <v>602.45</v>
      </c>
      <c r="H40" s="29"/>
      <c r="I40" s="33">
        <f t="shared" si="9"/>
        <v>0.18846974834629693</v>
      </c>
      <c r="J40" s="28">
        <f>J39/J35</f>
        <v>771.0275187969924</v>
      </c>
      <c r="K40" s="29"/>
      <c r="L40" s="30">
        <f>J40/E40-1</f>
        <v>0.27981913463686525</v>
      </c>
      <c r="M40" s="28">
        <f>M39/M35</f>
        <v>722.9285714285713</v>
      </c>
      <c r="N40" s="30">
        <f>M40/E40-1</f>
        <v>0.1999802810327247</v>
      </c>
      <c r="O40" s="32"/>
      <c r="P40" s="29"/>
      <c r="Q40" s="32">
        <f t="shared" si="4"/>
        <v>-1</v>
      </c>
      <c r="R40" s="43">
        <f>R39/R35</f>
        <v>702.3779548872182</v>
      </c>
      <c r="S40" s="29"/>
      <c r="T40" s="44">
        <f t="shared" si="5"/>
        <v>0.16586856434685937</v>
      </c>
      <c r="U40" s="34" t="e">
        <f>R40/O40-1</f>
        <v>#DIV/0!</v>
      </c>
      <c r="V40" s="34">
        <f t="shared" si="7"/>
        <v>-68.6495639097742</v>
      </c>
    </row>
    <row r="41" spans="1:22" s="2" customFormat="1" ht="14.25">
      <c r="A41" s="9">
        <v>22</v>
      </c>
      <c r="B41" s="32" t="s">
        <v>84</v>
      </c>
      <c r="C41" s="27"/>
      <c r="D41" s="27"/>
      <c r="E41" s="28">
        <f>E40*E35</f>
        <v>8012.589999999999</v>
      </c>
      <c r="F41" s="28"/>
      <c r="G41" s="28"/>
      <c r="H41" s="32"/>
      <c r="I41" s="32"/>
      <c r="J41" s="28">
        <f>J40*J35</f>
        <v>10254.666</v>
      </c>
      <c r="K41" s="29"/>
      <c r="L41" s="30"/>
      <c r="M41" s="28"/>
      <c r="N41" s="30"/>
      <c r="O41" s="32"/>
      <c r="P41" s="32"/>
      <c r="Q41" s="32"/>
      <c r="R41" s="28">
        <f>R40*R35</f>
        <v>9341.626800000002</v>
      </c>
      <c r="S41" s="32"/>
      <c r="T41" s="32"/>
      <c r="U41" s="34"/>
      <c r="V41" s="34"/>
    </row>
    <row r="42" spans="1:22" s="2" customFormat="1" ht="28.5">
      <c r="A42" s="45">
        <v>23</v>
      </c>
      <c r="B42" s="46" t="s">
        <v>85</v>
      </c>
      <c r="C42" s="27">
        <v>5113</v>
      </c>
      <c r="D42" s="27">
        <v>6383</v>
      </c>
      <c r="E42" s="28">
        <v>6402</v>
      </c>
      <c r="F42" s="28">
        <v>7426</v>
      </c>
      <c r="G42" s="28"/>
      <c r="H42" s="32"/>
      <c r="I42" s="32"/>
      <c r="J42" s="28">
        <v>7075</v>
      </c>
      <c r="K42" s="29"/>
      <c r="L42" s="30">
        <f>J42/E42-1</f>
        <v>0.10512339893783196</v>
      </c>
      <c r="M42" s="28">
        <v>7075</v>
      </c>
      <c r="N42" s="30">
        <f>M42/E42-1</f>
        <v>0.10512339893783196</v>
      </c>
      <c r="O42" s="32"/>
      <c r="P42" s="32"/>
      <c r="Q42" s="32"/>
      <c r="R42" s="28">
        <f>'[1]Т.8.2.'!J21</f>
        <v>6402</v>
      </c>
      <c r="S42" s="32"/>
      <c r="T42" s="32"/>
      <c r="U42" s="34"/>
      <c r="V42" s="34"/>
    </row>
    <row r="43" spans="1:14" ht="13.5" customHeight="1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50"/>
      <c r="L43" s="51"/>
      <c r="M43" s="49"/>
      <c r="N43" s="51"/>
    </row>
    <row r="44" spans="1:14" ht="12.75" customHeight="1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50"/>
      <c r="L44" s="51"/>
      <c r="M44" s="49"/>
      <c r="N44" s="51"/>
    </row>
    <row r="45" spans="1:14" ht="15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2" ht="12.75">
      <c r="A46" s="55"/>
      <c r="B46" s="56"/>
    </row>
    <row r="47" spans="1:2" ht="12.75">
      <c r="A47" s="55"/>
      <c r="B47" s="56"/>
    </row>
    <row r="48" spans="1:2" ht="12.75">
      <c r="A48" s="55"/>
      <c r="B48" s="56"/>
    </row>
    <row r="49" spans="1:2" ht="12.75">
      <c r="A49" s="55"/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</sheetData>
  <mergeCells count="24">
    <mergeCell ref="U4:U5"/>
    <mergeCell ref="V4:V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A1:V1"/>
    <mergeCell ref="A2:V2"/>
    <mergeCell ref="A3:A5"/>
    <mergeCell ref="B3:B5"/>
    <mergeCell ref="C3:J3"/>
    <mergeCell ref="M3:N3"/>
    <mergeCell ref="O3:V3"/>
    <mergeCell ref="C4:D4"/>
    <mergeCell ref="E4:G4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C15" sqref="C15"/>
    </sheetView>
  </sheetViews>
  <sheetFormatPr defaultColWidth="9.33203125" defaultRowHeight="12.75"/>
  <cols>
    <col min="1" max="1" width="4.16015625" style="58" customWidth="1"/>
    <col min="2" max="2" width="42" style="58" customWidth="1"/>
    <col min="3" max="3" width="12.33203125" style="58" customWidth="1"/>
    <col min="4" max="4" width="11.5" style="58" customWidth="1"/>
    <col min="5" max="5" width="10.33203125" style="58" customWidth="1"/>
    <col min="6" max="6" width="11.33203125" style="58" customWidth="1"/>
    <col min="7" max="7" width="10.16015625" style="58" customWidth="1"/>
    <col min="8" max="8" width="9.33203125" style="58" customWidth="1"/>
    <col min="9" max="9" width="10.16015625" style="58" customWidth="1"/>
    <col min="10" max="10" width="12.83203125" style="58" customWidth="1"/>
    <col min="11" max="16384" width="9.33203125" style="58" customWidth="1"/>
  </cols>
  <sheetData>
    <row r="1" spans="8:10" ht="12.75">
      <c r="H1" s="59" t="s">
        <v>86</v>
      </c>
      <c r="I1" s="59"/>
      <c r="J1" s="59"/>
    </row>
    <row r="2" spans="1:10" ht="15" customHeight="1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</row>
    <row r="3" spans="8:10" ht="12.75" customHeight="1" thickBot="1">
      <c r="H3" s="61" t="s">
        <v>88</v>
      </c>
      <c r="I3" s="61"/>
      <c r="J3" s="61"/>
    </row>
    <row r="4" spans="1:10" ht="12.75" customHeight="1" thickBot="1">
      <c r="A4" s="62" t="s">
        <v>89</v>
      </c>
      <c r="B4" s="63"/>
      <c r="C4" s="64" t="s">
        <v>7</v>
      </c>
      <c r="D4" s="65"/>
      <c r="E4" s="66"/>
      <c r="F4" s="67" t="s">
        <v>90</v>
      </c>
      <c r="G4" s="68"/>
      <c r="H4" s="68"/>
      <c r="I4" s="69" t="s">
        <v>91</v>
      </c>
      <c r="J4" s="70" t="s">
        <v>92</v>
      </c>
    </row>
    <row r="5" spans="1:10" ht="66.75" customHeight="1" thickBot="1">
      <c r="A5" s="71"/>
      <c r="B5" s="72"/>
      <c r="C5" s="73" t="s">
        <v>93</v>
      </c>
      <c r="D5" s="73" t="s">
        <v>94</v>
      </c>
      <c r="E5" s="74" t="s">
        <v>95</v>
      </c>
      <c r="F5" s="75" t="s">
        <v>93</v>
      </c>
      <c r="G5" s="76" t="s">
        <v>25</v>
      </c>
      <c r="H5" s="77" t="s">
        <v>96</v>
      </c>
      <c r="I5" s="78"/>
      <c r="J5" s="79"/>
    </row>
    <row r="6" spans="1:12" ht="9" customHeight="1" hidden="1">
      <c r="A6" s="80">
        <v>1</v>
      </c>
      <c r="B6" s="81">
        <v>2</v>
      </c>
      <c r="C6" s="81">
        <v>3</v>
      </c>
      <c r="D6" s="81">
        <v>4</v>
      </c>
      <c r="E6" s="82">
        <v>5</v>
      </c>
      <c r="F6" s="83">
        <v>6</v>
      </c>
      <c r="G6" s="84">
        <v>7</v>
      </c>
      <c r="H6" s="85">
        <v>8</v>
      </c>
      <c r="I6" s="86">
        <v>9</v>
      </c>
      <c r="J6" s="87">
        <v>10</v>
      </c>
      <c r="K6" s="88"/>
      <c r="L6" s="89"/>
    </row>
    <row r="7" spans="1:10" ht="13.5" customHeight="1">
      <c r="A7" s="90" t="s">
        <v>27</v>
      </c>
      <c r="B7" s="91" t="s">
        <v>97</v>
      </c>
      <c r="C7" s="92">
        <v>13.8</v>
      </c>
      <c r="D7" s="92">
        <f>D10++D11</f>
        <v>16</v>
      </c>
      <c r="E7" s="93">
        <f>C7-D7</f>
        <v>-2.1999999999999993</v>
      </c>
      <c r="F7" s="94">
        <v>13.8</v>
      </c>
      <c r="G7" s="95">
        <v>5.4</v>
      </c>
      <c r="H7" s="96">
        <v>14.3</v>
      </c>
      <c r="I7" s="97">
        <v>14.3</v>
      </c>
      <c r="J7" s="98">
        <v>13.8</v>
      </c>
    </row>
    <row r="8" spans="1:10" ht="12.75" hidden="1">
      <c r="A8" s="99"/>
      <c r="B8" s="100" t="s">
        <v>98</v>
      </c>
      <c r="C8" s="101"/>
      <c r="D8" s="101"/>
      <c r="E8" s="102">
        <f>C8-D8</f>
        <v>0</v>
      </c>
      <c r="F8" s="103"/>
      <c r="G8" s="104"/>
      <c r="H8" s="105"/>
      <c r="I8" s="106"/>
      <c r="J8" s="107"/>
    </row>
    <row r="9" spans="1:10" ht="10.5" customHeight="1">
      <c r="A9" s="99"/>
      <c r="B9" s="100" t="s">
        <v>99</v>
      </c>
      <c r="C9" s="101"/>
      <c r="D9" s="101"/>
      <c r="E9" s="102"/>
      <c r="F9" s="103"/>
      <c r="G9" s="104"/>
      <c r="H9" s="105"/>
      <c r="I9" s="106"/>
      <c r="J9" s="107"/>
    </row>
    <row r="10" spans="1:10" ht="12.75">
      <c r="A10" s="99"/>
      <c r="B10" s="100" t="s">
        <v>100</v>
      </c>
      <c r="C10" s="108">
        <v>13.8</v>
      </c>
      <c r="D10" s="108">
        <v>16</v>
      </c>
      <c r="E10" s="102">
        <f>C10-D10</f>
        <v>-2.1999999999999993</v>
      </c>
      <c r="F10" s="109">
        <v>13.8</v>
      </c>
      <c r="G10" s="110">
        <v>5.4</v>
      </c>
      <c r="H10" s="111">
        <v>14.3</v>
      </c>
      <c r="I10" s="112">
        <v>14.3</v>
      </c>
      <c r="J10" s="113">
        <v>13.8</v>
      </c>
    </row>
    <row r="11" spans="1:10" ht="12.75">
      <c r="A11" s="99"/>
      <c r="B11" s="100" t="s">
        <v>101</v>
      </c>
      <c r="C11" s="108"/>
      <c r="D11" s="108"/>
      <c r="E11" s="102"/>
      <c r="F11" s="109"/>
      <c r="G11" s="110"/>
      <c r="H11" s="111"/>
      <c r="I11" s="112"/>
      <c r="J11" s="113"/>
    </row>
    <row r="12" spans="1:10" ht="12.75">
      <c r="A12" s="99"/>
      <c r="B12" s="100" t="s">
        <v>102</v>
      </c>
      <c r="C12" s="108"/>
      <c r="D12" s="108"/>
      <c r="E12" s="102"/>
      <c r="F12" s="109"/>
      <c r="G12" s="110"/>
      <c r="H12" s="111"/>
      <c r="I12" s="112"/>
      <c r="J12" s="113"/>
    </row>
    <row r="13" spans="1:10" ht="12.75">
      <c r="A13" s="99"/>
      <c r="B13" s="100" t="s">
        <v>103</v>
      </c>
      <c r="C13" s="108"/>
      <c r="D13" s="108"/>
      <c r="E13" s="102"/>
      <c r="F13" s="109"/>
      <c r="G13" s="110"/>
      <c r="H13" s="111"/>
      <c r="I13" s="112"/>
      <c r="J13" s="113"/>
    </row>
    <row r="14" spans="1:10" ht="0.75" customHeight="1">
      <c r="A14" s="99"/>
      <c r="B14" s="100" t="s">
        <v>104</v>
      </c>
      <c r="C14" s="108"/>
      <c r="D14" s="108"/>
      <c r="E14" s="102"/>
      <c r="F14" s="109"/>
      <c r="G14" s="110"/>
      <c r="H14" s="111"/>
      <c r="I14" s="112"/>
      <c r="J14" s="113"/>
    </row>
    <row r="15" spans="1:10" ht="25.5" customHeight="1">
      <c r="A15" s="90" t="s">
        <v>29</v>
      </c>
      <c r="B15" s="91" t="s">
        <v>105</v>
      </c>
      <c r="C15" s="92">
        <v>0.3</v>
      </c>
      <c r="D15" s="92">
        <f>D18+D19</f>
        <v>0.3</v>
      </c>
      <c r="E15" s="93">
        <f>C15-D15</f>
        <v>0</v>
      </c>
      <c r="F15" s="94">
        <v>0.3</v>
      </c>
      <c r="G15" s="95">
        <v>0.1</v>
      </c>
      <c r="H15" s="96">
        <v>0.3</v>
      </c>
      <c r="I15" s="97">
        <v>0.3</v>
      </c>
      <c r="J15" s="98">
        <v>0.3</v>
      </c>
    </row>
    <row r="16" spans="1:10" ht="0.75" customHeight="1">
      <c r="A16" s="99"/>
      <c r="B16" s="100" t="s">
        <v>98</v>
      </c>
      <c r="C16" s="101"/>
      <c r="D16" s="101"/>
      <c r="E16" s="114"/>
      <c r="F16" s="103"/>
      <c r="G16" s="104"/>
      <c r="H16" s="105"/>
      <c r="I16" s="106"/>
      <c r="J16" s="107"/>
    </row>
    <row r="17" spans="1:10" ht="9.75" customHeight="1">
      <c r="A17" s="99"/>
      <c r="B17" s="100" t="s">
        <v>99</v>
      </c>
      <c r="C17" s="101"/>
      <c r="D17" s="101"/>
      <c r="E17" s="114"/>
      <c r="F17" s="103"/>
      <c r="G17" s="104"/>
      <c r="H17" s="105"/>
      <c r="I17" s="106"/>
      <c r="J17" s="107"/>
    </row>
    <row r="18" spans="1:10" ht="14.25" customHeight="1">
      <c r="A18" s="99"/>
      <c r="B18" s="100" t="s">
        <v>100</v>
      </c>
      <c r="C18" s="108">
        <v>0.3</v>
      </c>
      <c r="D18" s="108">
        <v>0.3</v>
      </c>
      <c r="E18" s="102">
        <f>C18-D18</f>
        <v>0</v>
      </c>
      <c r="F18" s="109">
        <v>0.3</v>
      </c>
      <c r="G18" s="110">
        <v>0.1</v>
      </c>
      <c r="H18" s="111">
        <v>0.3</v>
      </c>
      <c r="I18" s="112">
        <v>0.3</v>
      </c>
      <c r="J18" s="113">
        <v>0.3</v>
      </c>
    </row>
    <row r="19" spans="1:10" ht="15" customHeight="1">
      <c r="A19" s="99"/>
      <c r="B19" s="100" t="s">
        <v>101</v>
      </c>
      <c r="C19" s="108"/>
      <c r="D19" s="108"/>
      <c r="E19" s="102"/>
      <c r="F19" s="109"/>
      <c r="G19" s="110"/>
      <c r="H19" s="111"/>
      <c r="I19" s="112"/>
      <c r="J19" s="113"/>
    </row>
    <row r="20" spans="1:10" ht="12.75" customHeight="1">
      <c r="A20" s="99"/>
      <c r="B20" s="100" t="s">
        <v>102</v>
      </c>
      <c r="C20" s="108"/>
      <c r="D20" s="108"/>
      <c r="E20" s="102"/>
      <c r="F20" s="109"/>
      <c r="G20" s="110"/>
      <c r="H20" s="111"/>
      <c r="I20" s="112"/>
      <c r="J20" s="113"/>
    </row>
    <row r="21" spans="1:10" ht="15" customHeight="1">
      <c r="A21" s="99"/>
      <c r="B21" s="100" t="s">
        <v>103</v>
      </c>
      <c r="C21" s="108"/>
      <c r="D21" s="115"/>
      <c r="E21" s="102"/>
      <c r="F21" s="109"/>
      <c r="G21" s="110"/>
      <c r="H21" s="111"/>
      <c r="I21" s="112"/>
      <c r="J21" s="113"/>
    </row>
    <row r="22" spans="1:10" ht="13.5" customHeight="1" hidden="1">
      <c r="A22" s="99"/>
      <c r="B22" s="100" t="s">
        <v>104</v>
      </c>
      <c r="C22" s="108"/>
      <c r="D22" s="115"/>
      <c r="E22" s="102"/>
      <c r="F22" s="109"/>
      <c r="G22" s="110"/>
      <c r="H22" s="111"/>
      <c r="I22" s="112"/>
      <c r="J22" s="113"/>
    </row>
    <row r="23" spans="1:10" ht="12.75">
      <c r="A23" s="116" t="s">
        <v>31</v>
      </c>
      <c r="B23" s="91" t="s">
        <v>106</v>
      </c>
      <c r="C23" s="117">
        <v>0.022</v>
      </c>
      <c r="D23" s="117">
        <v>0.019</v>
      </c>
      <c r="E23" s="118" t="s">
        <v>107</v>
      </c>
      <c r="F23" s="119">
        <v>0.02</v>
      </c>
      <c r="G23" s="120">
        <v>0.02</v>
      </c>
      <c r="H23" s="121">
        <v>0.02</v>
      </c>
      <c r="I23" s="122">
        <v>0.02</v>
      </c>
      <c r="J23" s="123">
        <v>0.02</v>
      </c>
    </row>
    <row r="24" spans="1:10" ht="24">
      <c r="A24" s="90" t="s">
        <v>33</v>
      </c>
      <c r="B24" s="124" t="s">
        <v>108</v>
      </c>
      <c r="C24" s="125" t="s">
        <v>109</v>
      </c>
      <c r="D24" s="125" t="s">
        <v>110</v>
      </c>
      <c r="E24" s="126">
        <f>C24-D24</f>
        <v>-2.1999999999999993</v>
      </c>
      <c r="F24" s="127">
        <v>13.5</v>
      </c>
      <c r="G24" s="128">
        <v>5.3</v>
      </c>
      <c r="H24" s="129">
        <v>14</v>
      </c>
      <c r="I24" s="130">
        <v>14</v>
      </c>
      <c r="J24" s="131">
        <v>13.5</v>
      </c>
    </row>
    <row r="25" spans="1:10" ht="12.75">
      <c r="A25" s="132"/>
      <c r="B25" s="133" t="s">
        <v>111</v>
      </c>
      <c r="C25" s="134"/>
      <c r="D25" s="134"/>
      <c r="E25" s="135"/>
      <c r="F25" s="136"/>
      <c r="G25" s="137"/>
      <c r="H25" s="138"/>
      <c r="I25" s="139"/>
      <c r="J25" s="140"/>
    </row>
    <row r="26" spans="1:10" ht="1.5" customHeight="1">
      <c r="A26" s="141"/>
      <c r="B26" s="142"/>
      <c r="C26" s="143"/>
      <c r="D26" s="143"/>
      <c r="E26" s="144"/>
      <c r="F26" s="145"/>
      <c r="G26" s="146"/>
      <c r="H26" s="147"/>
      <c r="I26" s="148"/>
      <c r="J26" s="149"/>
    </row>
    <row r="27" spans="1:10" ht="12.75">
      <c r="A27" s="99"/>
      <c r="B27" s="100" t="s">
        <v>100</v>
      </c>
      <c r="C27" s="150" t="s">
        <v>109</v>
      </c>
      <c r="D27" s="150" t="s">
        <v>110</v>
      </c>
      <c r="E27" s="151">
        <f>C27-D27</f>
        <v>-2.1999999999999993</v>
      </c>
      <c r="F27" s="152">
        <v>13.5</v>
      </c>
      <c r="G27" s="153">
        <v>5.3</v>
      </c>
      <c r="H27" s="154">
        <v>14</v>
      </c>
      <c r="I27" s="155">
        <v>14</v>
      </c>
      <c r="J27" s="156">
        <v>13.5</v>
      </c>
    </row>
    <row r="28" spans="1:10" ht="12.75">
      <c r="A28" s="99"/>
      <c r="B28" s="100" t="s">
        <v>101</v>
      </c>
      <c r="C28" s="157"/>
      <c r="D28" s="157"/>
      <c r="E28" s="151"/>
      <c r="F28" s="152"/>
      <c r="G28" s="153"/>
      <c r="H28" s="154"/>
      <c r="I28" s="155"/>
      <c r="J28" s="156"/>
    </row>
    <row r="29" spans="1:10" ht="12.75">
      <c r="A29" s="99"/>
      <c r="B29" s="100" t="s">
        <v>102</v>
      </c>
      <c r="C29" s="157"/>
      <c r="D29" s="157"/>
      <c r="E29" s="151"/>
      <c r="F29" s="152"/>
      <c r="G29" s="153"/>
      <c r="H29" s="154"/>
      <c r="I29" s="155"/>
      <c r="J29" s="156"/>
    </row>
    <row r="30" spans="1:10" ht="12.75">
      <c r="A30" s="99"/>
      <c r="B30" s="100" t="s">
        <v>103</v>
      </c>
      <c r="C30" s="157"/>
      <c r="D30" s="157"/>
      <c r="E30" s="151"/>
      <c r="F30" s="152"/>
      <c r="G30" s="153"/>
      <c r="H30" s="154"/>
      <c r="I30" s="155"/>
      <c r="J30" s="156"/>
    </row>
    <row r="31" spans="1:10" ht="12.75" hidden="1">
      <c r="A31" s="99"/>
      <c r="B31" s="100" t="s">
        <v>104</v>
      </c>
      <c r="C31" s="157"/>
      <c r="D31" s="157"/>
      <c r="E31" s="151"/>
      <c r="F31" s="152"/>
      <c r="G31" s="153"/>
      <c r="H31" s="154"/>
      <c r="I31" s="155"/>
      <c r="J31" s="156"/>
    </row>
    <row r="32" spans="1:10" ht="12" customHeight="1">
      <c r="A32" s="90" t="s">
        <v>35</v>
      </c>
      <c r="B32" s="158" t="s">
        <v>112</v>
      </c>
      <c r="C32" s="157"/>
      <c r="D32" s="157"/>
      <c r="E32" s="151"/>
      <c r="F32" s="152"/>
      <c r="G32" s="153"/>
      <c r="H32" s="154"/>
      <c r="I32" s="155"/>
      <c r="J32" s="156"/>
    </row>
    <row r="33" spans="1:10" ht="12.75" customHeight="1" hidden="1">
      <c r="A33" s="99"/>
      <c r="B33" s="100" t="s">
        <v>98</v>
      </c>
      <c r="C33" s="159"/>
      <c r="D33" s="159"/>
      <c r="E33" s="160"/>
      <c r="F33" s="161"/>
      <c r="G33" s="162"/>
      <c r="H33" s="163"/>
      <c r="I33" s="164"/>
      <c r="J33" s="165"/>
    </row>
    <row r="34" spans="1:10" ht="9.75" customHeight="1">
      <c r="A34" s="99"/>
      <c r="B34" s="100" t="s">
        <v>99</v>
      </c>
      <c r="C34" s="159"/>
      <c r="D34" s="159"/>
      <c r="E34" s="160"/>
      <c r="F34" s="161"/>
      <c r="G34" s="162"/>
      <c r="H34" s="163"/>
      <c r="I34" s="164"/>
      <c r="J34" s="165"/>
    </row>
    <row r="35" spans="1:10" ht="12.75">
      <c r="A35" s="99"/>
      <c r="B35" s="100" t="s">
        <v>100</v>
      </c>
      <c r="C35" s="157"/>
      <c r="D35" s="157"/>
      <c r="E35" s="151"/>
      <c r="F35" s="152"/>
      <c r="G35" s="153"/>
      <c r="H35" s="154"/>
      <c r="I35" s="155"/>
      <c r="J35" s="156"/>
    </row>
    <row r="36" spans="1:10" ht="12.75">
      <c r="A36" s="99"/>
      <c r="B36" s="100" t="s">
        <v>101</v>
      </c>
      <c r="C36" s="157"/>
      <c r="D36" s="157"/>
      <c r="E36" s="151"/>
      <c r="F36" s="152"/>
      <c r="G36" s="153"/>
      <c r="H36" s="154"/>
      <c r="I36" s="155"/>
      <c r="J36" s="156"/>
    </row>
    <row r="37" spans="1:10" ht="12.75">
      <c r="A37" s="99"/>
      <c r="B37" s="100" t="s">
        <v>102</v>
      </c>
      <c r="C37" s="157"/>
      <c r="D37" s="157"/>
      <c r="E37" s="151"/>
      <c r="F37" s="152"/>
      <c r="G37" s="153"/>
      <c r="H37" s="154"/>
      <c r="I37" s="155"/>
      <c r="J37" s="156"/>
    </row>
    <row r="38" spans="1:10" ht="12.75">
      <c r="A38" s="99"/>
      <c r="B38" s="100" t="s">
        <v>103</v>
      </c>
      <c r="C38" s="157"/>
      <c r="D38" s="157"/>
      <c r="E38" s="151"/>
      <c r="F38" s="152"/>
      <c r="G38" s="153"/>
      <c r="H38" s="154"/>
      <c r="I38" s="155"/>
      <c r="J38" s="156"/>
    </row>
    <row r="39" spans="1:10" ht="0.75" customHeight="1" hidden="1">
      <c r="A39" s="99"/>
      <c r="B39" s="100" t="s">
        <v>104</v>
      </c>
      <c r="C39" s="157"/>
      <c r="D39" s="157"/>
      <c r="E39" s="151"/>
      <c r="F39" s="152"/>
      <c r="G39" s="153"/>
      <c r="H39" s="154"/>
      <c r="I39" s="155"/>
      <c r="J39" s="156"/>
    </row>
    <row r="40" spans="1:10" ht="12.75">
      <c r="A40" s="99"/>
      <c r="B40" s="166" t="s">
        <v>99</v>
      </c>
      <c r="C40" s="157"/>
      <c r="D40" s="157"/>
      <c r="E40" s="151"/>
      <c r="F40" s="152"/>
      <c r="G40" s="153"/>
      <c r="H40" s="154"/>
      <c r="I40" s="155"/>
      <c r="J40" s="156"/>
    </row>
    <row r="41" spans="1:10" ht="12.75">
      <c r="A41" s="99"/>
      <c r="B41" s="166" t="s">
        <v>113</v>
      </c>
      <c r="C41" s="157"/>
      <c r="D41" s="157"/>
      <c r="E41" s="151"/>
      <c r="F41" s="152"/>
      <c r="G41" s="153"/>
      <c r="H41" s="154"/>
      <c r="I41" s="155"/>
      <c r="J41" s="156"/>
    </row>
    <row r="42" spans="1:10" ht="12.75">
      <c r="A42" s="99"/>
      <c r="B42" s="166" t="s">
        <v>114</v>
      </c>
      <c r="C42" s="157"/>
      <c r="D42" s="157"/>
      <c r="E42" s="151"/>
      <c r="F42" s="152"/>
      <c r="G42" s="153"/>
      <c r="H42" s="154"/>
      <c r="I42" s="155"/>
      <c r="J42" s="156"/>
    </row>
    <row r="43" spans="1:10" ht="24">
      <c r="A43" s="90" t="s">
        <v>37</v>
      </c>
      <c r="B43" s="124" t="s">
        <v>115</v>
      </c>
      <c r="C43" s="167" t="s">
        <v>109</v>
      </c>
      <c r="D43" s="167" t="s">
        <v>110</v>
      </c>
      <c r="E43" s="168">
        <f>C43-D43</f>
        <v>-2.1999999999999993</v>
      </c>
      <c r="F43" s="127">
        <v>13.5</v>
      </c>
      <c r="G43" s="128">
        <v>5.3</v>
      </c>
      <c r="H43" s="129">
        <v>14</v>
      </c>
      <c r="I43" s="130">
        <v>14</v>
      </c>
      <c r="J43" s="131">
        <v>13.5</v>
      </c>
    </row>
    <row r="44" spans="1:10" ht="12.75" hidden="1">
      <c r="A44" s="99"/>
      <c r="B44" s="100" t="s">
        <v>98</v>
      </c>
      <c r="C44" s="159"/>
      <c r="D44" s="169"/>
      <c r="E44" s="160"/>
      <c r="F44" s="161"/>
      <c r="G44" s="162"/>
      <c r="H44" s="163"/>
      <c r="I44" s="164"/>
      <c r="J44" s="165"/>
    </row>
    <row r="45" spans="1:10" ht="10.5" customHeight="1">
      <c r="A45" s="99"/>
      <c r="B45" s="100" t="s">
        <v>99</v>
      </c>
      <c r="C45" s="159"/>
      <c r="D45" s="169"/>
      <c r="E45" s="160"/>
      <c r="F45" s="161"/>
      <c r="G45" s="162"/>
      <c r="H45" s="163"/>
      <c r="I45" s="164"/>
      <c r="J45" s="165"/>
    </row>
    <row r="46" spans="1:10" ht="12.75">
      <c r="A46" s="90"/>
      <c r="B46" s="100" t="s">
        <v>100</v>
      </c>
      <c r="C46" s="170" t="s">
        <v>109</v>
      </c>
      <c r="D46" s="170" t="s">
        <v>110</v>
      </c>
      <c r="E46" s="171">
        <f>C46-D46</f>
        <v>-2.1999999999999993</v>
      </c>
      <c r="F46" s="152">
        <v>13.5</v>
      </c>
      <c r="G46" s="153">
        <v>5.3</v>
      </c>
      <c r="H46" s="154">
        <v>14</v>
      </c>
      <c r="I46" s="155">
        <v>14</v>
      </c>
      <c r="J46" s="156">
        <v>13.5</v>
      </c>
    </row>
    <row r="47" spans="1:10" ht="12.75">
      <c r="A47" s="90"/>
      <c r="B47" s="100" t="s">
        <v>101</v>
      </c>
      <c r="C47" s="172"/>
      <c r="D47" s="172"/>
      <c r="E47" s="171"/>
      <c r="F47" s="152"/>
      <c r="G47" s="153"/>
      <c r="H47" s="154"/>
      <c r="I47" s="155"/>
      <c r="J47" s="156"/>
    </row>
    <row r="48" spans="1:10" ht="12.75">
      <c r="A48" s="90"/>
      <c r="B48" s="100" t="s">
        <v>102</v>
      </c>
      <c r="C48" s="172"/>
      <c r="D48" s="172"/>
      <c r="E48" s="171"/>
      <c r="F48" s="152"/>
      <c r="G48" s="153"/>
      <c r="H48" s="154"/>
      <c r="I48" s="155"/>
      <c r="J48" s="156"/>
    </row>
    <row r="49" spans="1:10" ht="12.75">
      <c r="A49" s="90"/>
      <c r="B49" s="100" t="s">
        <v>103</v>
      </c>
      <c r="C49" s="172"/>
      <c r="D49" s="172"/>
      <c r="E49" s="171"/>
      <c r="F49" s="152"/>
      <c r="G49" s="153"/>
      <c r="H49" s="154"/>
      <c r="I49" s="155"/>
      <c r="J49" s="156"/>
    </row>
    <row r="50" spans="1:10" ht="12.75" hidden="1">
      <c r="A50" s="90"/>
      <c r="B50" s="100" t="s">
        <v>104</v>
      </c>
      <c r="C50" s="172"/>
      <c r="D50" s="172"/>
      <c r="E50" s="171"/>
      <c r="F50" s="152"/>
      <c r="G50" s="153"/>
      <c r="H50" s="154"/>
      <c r="I50" s="155"/>
      <c r="J50" s="156"/>
    </row>
    <row r="51" spans="1:10" ht="12.75" customHeight="1">
      <c r="A51" s="90" t="s">
        <v>39</v>
      </c>
      <c r="B51" s="91" t="s">
        <v>116</v>
      </c>
      <c r="C51" s="173">
        <v>0.2</v>
      </c>
      <c r="D51" s="173">
        <v>0.7</v>
      </c>
      <c r="E51" s="168">
        <f>C51-D51</f>
        <v>-0.49999999999999994</v>
      </c>
      <c r="F51" s="127">
        <v>0.2</v>
      </c>
      <c r="G51" s="128">
        <v>0.3</v>
      </c>
      <c r="H51" s="129">
        <v>0.7</v>
      </c>
      <c r="I51" s="130">
        <v>0.7</v>
      </c>
      <c r="J51" s="131">
        <v>0.2</v>
      </c>
    </row>
    <row r="52" spans="1:10" ht="0.75" customHeight="1">
      <c r="A52" s="99"/>
      <c r="B52" s="100" t="s">
        <v>98</v>
      </c>
      <c r="C52" s="159"/>
      <c r="D52" s="159"/>
      <c r="E52" s="160"/>
      <c r="F52" s="161"/>
      <c r="G52" s="162"/>
      <c r="H52" s="163"/>
      <c r="I52" s="164"/>
      <c r="J52" s="165"/>
    </row>
    <row r="53" spans="1:10" ht="11.25" customHeight="1">
      <c r="A53" s="99"/>
      <c r="B53" s="100" t="s">
        <v>99</v>
      </c>
      <c r="C53" s="159"/>
      <c r="D53" s="159"/>
      <c r="E53" s="160"/>
      <c r="F53" s="161"/>
      <c r="G53" s="162"/>
      <c r="H53" s="163"/>
      <c r="I53" s="164"/>
      <c r="J53" s="165"/>
    </row>
    <row r="54" spans="1:10" ht="12.75">
      <c r="A54" s="99"/>
      <c r="B54" s="100" t="s">
        <v>100</v>
      </c>
      <c r="C54" s="172">
        <v>0.2</v>
      </c>
      <c r="D54" s="172">
        <v>0.7</v>
      </c>
      <c r="E54" s="171">
        <f>C54-D54</f>
        <v>-0.49999999999999994</v>
      </c>
      <c r="F54" s="152">
        <v>0.2</v>
      </c>
      <c r="G54" s="153">
        <v>0.3</v>
      </c>
      <c r="H54" s="154">
        <v>0.7</v>
      </c>
      <c r="I54" s="155">
        <v>0.7</v>
      </c>
      <c r="J54" s="156">
        <v>0.2</v>
      </c>
    </row>
    <row r="55" spans="1:10" ht="12.75">
      <c r="A55" s="99"/>
      <c r="B55" s="100" t="s">
        <v>101</v>
      </c>
      <c r="C55" s="172"/>
      <c r="D55" s="172"/>
      <c r="E55" s="171"/>
      <c r="F55" s="152"/>
      <c r="G55" s="153"/>
      <c r="H55" s="154"/>
      <c r="I55" s="155"/>
      <c r="J55" s="156"/>
    </row>
    <row r="56" spans="1:10" ht="12.75">
      <c r="A56" s="99"/>
      <c r="B56" s="100" t="s">
        <v>102</v>
      </c>
      <c r="C56" s="172"/>
      <c r="D56" s="172"/>
      <c r="E56" s="171"/>
      <c r="F56" s="152"/>
      <c r="G56" s="153"/>
      <c r="H56" s="154"/>
      <c r="I56" s="155"/>
      <c r="J56" s="156"/>
    </row>
    <row r="57" spans="1:10" ht="13.5" customHeight="1">
      <c r="A57" s="99"/>
      <c r="B57" s="100" t="s">
        <v>103</v>
      </c>
      <c r="C57" s="172"/>
      <c r="D57" s="172"/>
      <c r="E57" s="171"/>
      <c r="F57" s="152"/>
      <c r="G57" s="153"/>
      <c r="H57" s="154"/>
      <c r="I57" s="155"/>
      <c r="J57" s="156"/>
    </row>
    <row r="58" spans="1:10" ht="12.75" hidden="1">
      <c r="A58" s="99"/>
      <c r="B58" s="100" t="s">
        <v>104</v>
      </c>
      <c r="C58" s="172"/>
      <c r="D58" s="172"/>
      <c r="E58" s="171"/>
      <c r="F58" s="152"/>
      <c r="G58" s="153"/>
      <c r="H58" s="154"/>
      <c r="I58" s="155"/>
      <c r="J58" s="156"/>
    </row>
    <row r="59" spans="1:10" ht="12.75">
      <c r="A59" s="99"/>
      <c r="B59" s="174" t="s">
        <v>99</v>
      </c>
      <c r="C59" s="157"/>
      <c r="D59" s="157"/>
      <c r="E59" s="151"/>
      <c r="F59" s="152"/>
      <c r="G59" s="153"/>
      <c r="H59" s="154"/>
      <c r="I59" s="155"/>
      <c r="J59" s="156"/>
    </row>
    <row r="60" spans="1:10" ht="11.25" customHeight="1">
      <c r="A60" s="99" t="s">
        <v>117</v>
      </c>
      <c r="B60" s="166" t="s">
        <v>118</v>
      </c>
      <c r="C60" s="175"/>
      <c r="D60" s="175"/>
      <c r="E60" s="176"/>
      <c r="F60" s="152"/>
      <c r="G60" s="153"/>
      <c r="H60" s="154"/>
      <c r="I60" s="155"/>
      <c r="J60" s="156"/>
    </row>
    <row r="61" spans="1:10" ht="14.25" customHeight="1">
      <c r="A61" s="99" t="s">
        <v>119</v>
      </c>
      <c r="B61" s="166" t="s">
        <v>120</v>
      </c>
      <c r="C61" s="175">
        <v>0.2</v>
      </c>
      <c r="D61" s="175">
        <v>0.7</v>
      </c>
      <c r="E61" s="176">
        <v>-0.5</v>
      </c>
      <c r="F61" s="152">
        <v>0.2</v>
      </c>
      <c r="G61" s="153">
        <v>0.3</v>
      </c>
      <c r="H61" s="154">
        <v>0.7</v>
      </c>
      <c r="I61" s="155">
        <v>0.7</v>
      </c>
      <c r="J61" s="156">
        <v>0.2</v>
      </c>
    </row>
    <row r="62" spans="1:10" ht="13.5" customHeight="1">
      <c r="A62" s="177" t="s">
        <v>41</v>
      </c>
      <c r="B62" s="178" t="s">
        <v>121</v>
      </c>
      <c r="C62" s="179" t="s">
        <v>122</v>
      </c>
      <c r="D62" s="179" t="s">
        <v>123</v>
      </c>
      <c r="E62" s="180">
        <f>C62-D62</f>
        <v>-2.9000000000000004</v>
      </c>
      <c r="F62" s="181">
        <v>1.5</v>
      </c>
      <c r="G62" s="182">
        <v>5.7</v>
      </c>
      <c r="H62" s="183">
        <v>5</v>
      </c>
      <c r="I62" s="184">
        <v>5</v>
      </c>
      <c r="J62" s="185">
        <f>J51/J43*100</f>
        <v>1.4814814814814816</v>
      </c>
    </row>
    <row r="63" spans="1:10" ht="0.75" customHeight="1">
      <c r="A63" s="132"/>
      <c r="B63" s="133" t="s">
        <v>124</v>
      </c>
      <c r="C63" s="186"/>
      <c r="D63" s="186"/>
      <c r="E63" s="135"/>
      <c r="F63" s="136"/>
      <c r="G63" s="137">
        <v>5.7</v>
      </c>
      <c r="H63" s="138"/>
      <c r="I63" s="139"/>
      <c r="J63" s="140"/>
    </row>
    <row r="64" spans="1:10" ht="1.5" customHeight="1" hidden="1">
      <c r="A64" s="141"/>
      <c r="B64" s="142"/>
      <c r="C64" s="187"/>
      <c r="D64" s="187"/>
      <c r="E64" s="144"/>
      <c r="F64" s="145"/>
      <c r="G64" s="146"/>
      <c r="H64" s="147"/>
      <c r="I64" s="148"/>
      <c r="J64" s="149"/>
    </row>
    <row r="65" spans="1:10" ht="12.75">
      <c r="A65" s="188"/>
      <c r="B65" s="189" t="s">
        <v>100</v>
      </c>
      <c r="C65" s="190" t="s">
        <v>122</v>
      </c>
      <c r="D65" s="190" t="s">
        <v>123</v>
      </c>
      <c r="E65" s="191">
        <f>C65-D65</f>
        <v>-2.9000000000000004</v>
      </c>
      <c r="F65" s="192">
        <v>1.5</v>
      </c>
      <c r="G65" s="193">
        <v>5.7</v>
      </c>
      <c r="H65" s="194">
        <v>5</v>
      </c>
      <c r="I65" s="195">
        <v>5</v>
      </c>
      <c r="J65" s="196">
        <v>1.5</v>
      </c>
    </row>
    <row r="66" spans="1:10" ht="12.75">
      <c r="A66" s="99"/>
      <c r="B66" s="100" t="s">
        <v>101</v>
      </c>
      <c r="C66" s="159"/>
      <c r="D66" s="159"/>
      <c r="E66" s="160"/>
      <c r="F66" s="152"/>
      <c r="G66" s="153"/>
      <c r="H66" s="154"/>
      <c r="I66" s="155"/>
      <c r="J66" s="156"/>
    </row>
    <row r="67" spans="1:10" ht="12.75">
      <c r="A67" s="99"/>
      <c r="B67" s="100" t="s">
        <v>102</v>
      </c>
      <c r="C67" s="159"/>
      <c r="D67" s="159"/>
      <c r="E67" s="160"/>
      <c r="F67" s="152"/>
      <c r="G67" s="153"/>
      <c r="H67" s="154"/>
      <c r="I67" s="155"/>
      <c r="J67" s="156"/>
    </row>
    <row r="68" spans="1:10" ht="12.75">
      <c r="A68" s="99"/>
      <c r="B68" s="100" t="s">
        <v>103</v>
      </c>
      <c r="C68" s="159"/>
      <c r="D68" s="159"/>
      <c r="E68" s="160"/>
      <c r="F68" s="152"/>
      <c r="G68" s="153"/>
      <c r="H68" s="154"/>
      <c r="I68" s="155"/>
      <c r="J68" s="156"/>
    </row>
    <row r="69" spans="1:10" ht="12.75" hidden="1">
      <c r="A69" s="99"/>
      <c r="B69" s="100" t="s">
        <v>104</v>
      </c>
      <c r="C69" s="159"/>
      <c r="D69" s="159"/>
      <c r="E69" s="160"/>
      <c r="F69" s="152"/>
      <c r="G69" s="153"/>
      <c r="H69" s="154"/>
      <c r="I69" s="155"/>
      <c r="J69" s="156"/>
    </row>
    <row r="70" spans="1:10" ht="24" customHeight="1">
      <c r="A70" s="90" t="s">
        <v>49</v>
      </c>
      <c r="B70" s="124" t="s">
        <v>125</v>
      </c>
      <c r="C70" s="167" t="s">
        <v>126</v>
      </c>
      <c r="D70" s="167" t="s">
        <v>127</v>
      </c>
      <c r="E70" s="197" t="s">
        <v>128</v>
      </c>
      <c r="F70" s="198">
        <v>13.3</v>
      </c>
      <c r="G70" s="199">
        <v>5</v>
      </c>
      <c r="H70" s="200">
        <v>13.3</v>
      </c>
      <c r="I70" s="201">
        <v>13.3</v>
      </c>
      <c r="J70" s="202">
        <v>13.3</v>
      </c>
    </row>
    <row r="71" spans="1:10" ht="12.75" hidden="1">
      <c r="A71" s="203"/>
      <c r="B71" s="100" t="s">
        <v>129</v>
      </c>
      <c r="C71" s="157"/>
      <c r="D71" s="157"/>
      <c r="E71" s="151"/>
      <c r="F71" s="152"/>
      <c r="G71" s="153"/>
      <c r="H71" s="154"/>
      <c r="I71" s="155"/>
      <c r="J71" s="156"/>
    </row>
    <row r="72" spans="1:10" ht="11.25" customHeight="1">
      <c r="A72" s="203"/>
      <c r="B72" s="100" t="s">
        <v>99</v>
      </c>
      <c r="C72" s="157"/>
      <c r="D72" s="157"/>
      <c r="E72" s="151"/>
      <c r="F72" s="152"/>
      <c r="G72" s="153"/>
      <c r="H72" s="154"/>
      <c r="I72" s="155"/>
      <c r="J72" s="156"/>
    </row>
    <row r="73" spans="1:10" ht="12.75">
      <c r="A73" s="203"/>
      <c r="B73" s="100" t="s">
        <v>100</v>
      </c>
      <c r="C73" s="157">
        <v>13.3</v>
      </c>
      <c r="D73" s="157">
        <v>15</v>
      </c>
      <c r="E73" s="151">
        <f>C73-D73</f>
        <v>-1.6999999999999993</v>
      </c>
      <c r="F73" s="152">
        <v>13.3</v>
      </c>
      <c r="G73" s="153">
        <v>5</v>
      </c>
      <c r="H73" s="154">
        <v>13.3</v>
      </c>
      <c r="I73" s="155">
        <v>13.3</v>
      </c>
      <c r="J73" s="156">
        <v>13.3</v>
      </c>
    </row>
    <row r="74" spans="1:10" ht="12.75">
      <c r="A74" s="203"/>
      <c r="B74" s="100" t="s">
        <v>101</v>
      </c>
      <c r="C74" s="157"/>
      <c r="D74" s="157"/>
      <c r="E74" s="151"/>
      <c r="F74" s="152"/>
      <c r="G74" s="153"/>
      <c r="H74" s="154"/>
      <c r="I74" s="155"/>
      <c r="J74" s="156"/>
    </row>
    <row r="75" spans="1:10" ht="12.75">
      <c r="A75" s="203"/>
      <c r="B75" s="100" t="s">
        <v>102</v>
      </c>
      <c r="C75" s="157"/>
      <c r="D75" s="157"/>
      <c r="E75" s="151"/>
      <c r="F75" s="152"/>
      <c r="G75" s="153"/>
      <c r="H75" s="154"/>
      <c r="I75" s="155"/>
      <c r="J75" s="156"/>
    </row>
    <row r="76" spans="1:10" ht="13.5" customHeight="1" thickBot="1">
      <c r="A76" s="204"/>
      <c r="B76" s="205" t="s">
        <v>103</v>
      </c>
      <c r="C76" s="206"/>
      <c r="D76" s="207"/>
      <c r="E76" s="208"/>
      <c r="F76" s="209"/>
      <c r="G76" s="210"/>
      <c r="H76" s="211"/>
      <c r="I76" s="212"/>
      <c r="J76" s="213"/>
    </row>
    <row r="77" spans="1:10" ht="12.75" hidden="1">
      <c r="A77" s="214"/>
      <c r="B77" s="215" t="s">
        <v>104</v>
      </c>
      <c r="C77" s="214"/>
      <c r="D77" s="214"/>
      <c r="E77" s="214"/>
      <c r="F77" s="214"/>
      <c r="G77" s="214"/>
      <c r="H77" s="214"/>
      <c r="I77" s="214"/>
      <c r="J77" s="214"/>
    </row>
    <row r="78" spans="1:10" ht="5.25" customHeight="1">
      <c r="A78" s="89"/>
      <c r="B78" s="216"/>
      <c r="C78" s="89"/>
      <c r="D78" s="89"/>
      <c r="E78" s="89"/>
      <c r="F78" s="89"/>
      <c r="G78" s="89"/>
      <c r="H78" s="89"/>
      <c r="I78" s="89"/>
      <c r="J78" s="217"/>
    </row>
    <row r="79" spans="1:10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12.75">
      <c r="A80" s="89"/>
      <c r="B80" s="218"/>
      <c r="C80" s="218"/>
      <c r="D80" s="218"/>
      <c r="E80" s="218"/>
      <c r="F80" s="218"/>
      <c r="G80" s="218"/>
      <c r="H80" s="89"/>
      <c r="I80" s="89"/>
      <c r="J80" s="89"/>
    </row>
    <row r="81" spans="1:10" ht="12.75">
      <c r="A81" s="89"/>
      <c r="B81" s="219"/>
      <c r="C81" s="219"/>
      <c r="D81" s="219"/>
      <c r="E81" s="219"/>
      <c r="F81" s="219"/>
      <c r="G81" s="219"/>
      <c r="H81" s="89"/>
      <c r="I81" s="89"/>
      <c r="J81" s="89"/>
    </row>
    <row r="82" spans="1:10" ht="12.75">
      <c r="A82" s="89"/>
      <c r="B82" s="220"/>
      <c r="C82" s="89"/>
      <c r="D82" s="89"/>
      <c r="E82" s="89"/>
      <c r="F82" s="89"/>
      <c r="G82" s="89"/>
      <c r="H82" s="89"/>
      <c r="I82" s="89"/>
      <c r="J82" s="89"/>
    </row>
    <row r="83" spans="1:10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</sheetData>
  <mergeCells count="30">
    <mergeCell ref="I63:I64"/>
    <mergeCell ref="J63:J64"/>
    <mergeCell ref="B81:G81"/>
    <mergeCell ref="I25:I26"/>
    <mergeCell ref="J25:J26"/>
    <mergeCell ref="A63:A64"/>
    <mergeCell ref="B63:B64"/>
    <mergeCell ref="C63:C64"/>
    <mergeCell ref="D63:D64"/>
    <mergeCell ref="E63:E64"/>
    <mergeCell ref="F63:F64"/>
    <mergeCell ref="G63:G64"/>
    <mergeCell ref="H63:H64"/>
    <mergeCell ref="E25:E26"/>
    <mergeCell ref="F25:F26"/>
    <mergeCell ref="G25:G26"/>
    <mergeCell ref="H25:H26"/>
    <mergeCell ref="A25:A26"/>
    <mergeCell ref="B25:B26"/>
    <mergeCell ref="C25:C26"/>
    <mergeCell ref="D25:D26"/>
    <mergeCell ref="H1:J1"/>
    <mergeCell ref="A2:J2"/>
    <mergeCell ref="H3:J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2010-12-09T08:02:34Z</dcterms:created>
  <dcterms:modified xsi:type="dcterms:W3CDTF">2010-12-09T08:04:06Z</dcterms:modified>
  <cp:category/>
  <cp:version/>
  <cp:contentType/>
  <cp:contentStatus/>
</cp:coreProperties>
</file>