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340" windowHeight="603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<sst xmlns="http://schemas.openxmlformats.org/spreadsheetml/2006/main" count="199" uniqueCount="138">
  <si>
    <t>Таблица N Т1</t>
  </si>
  <si>
    <t xml:space="preserve">Калькуляция расходов, связанных с производством, передачей  и сбытом тепловой энергии,  </t>
  </si>
  <si>
    <t>по Муниципальному предприятию "ДЕЗ ЖКХ Ибресинского района" на 2010 год</t>
  </si>
  <si>
    <t>тыс.руб.</t>
  </si>
  <si>
    <t xml:space="preserve">№№ п.п. </t>
  </si>
  <si>
    <t xml:space="preserve">Калькуляционные статьи затрат    </t>
  </si>
  <si>
    <t>Расчет теплоснабжающей организации</t>
  </si>
  <si>
    <t>администрация</t>
  </si>
  <si>
    <t>Расчет  Госслужбы</t>
  </si>
  <si>
    <t xml:space="preserve"> 2008 год</t>
  </si>
  <si>
    <t>Базовый период- 2009 год</t>
  </si>
  <si>
    <t>Уд.
вес</t>
  </si>
  <si>
    <t xml:space="preserve">
Прирост 
к 
тарифу 2008 г. 
</t>
  </si>
  <si>
    <t>Период
регулиро-вания - 2010 год</t>
  </si>
  <si>
    <t xml:space="preserve">
Прирост 
к 
тарифу 2009 г. 
</t>
  </si>
  <si>
    <t>2010 г</t>
  </si>
  <si>
    <t xml:space="preserve">Темп 
роста
к 
тарифу
2009г.
</t>
  </si>
  <si>
    <t>2009 г.</t>
  </si>
  <si>
    <t>Уд.
вес,
%</t>
  </si>
  <si>
    <t xml:space="preserve">Темп 
роста 
к 
тарифу 
</t>
  </si>
  <si>
    <t>Период
регули-
рования - 2010 год</t>
  </si>
  <si>
    <t>Темп 
роста к
 оценке
 2009 г.</t>
  </si>
  <si>
    <t>Откло-
нение</t>
  </si>
  <si>
    <t>Предус-мотре-но в тарифе</t>
  </si>
  <si>
    <t>Факт</t>
  </si>
  <si>
    <t>Предус-мотрено в тарифе 2009 г</t>
  </si>
  <si>
    <t>Факт 1 квартала</t>
  </si>
  <si>
    <t>Оценка  за год</t>
  </si>
  <si>
    <t>1.</t>
  </si>
  <si>
    <t>Топливо на технологические цели</t>
  </si>
  <si>
    <t>газ по лимитной цене</t>
  </si>
  <si>
    <t>газ по коммерческой цене</t>
  </si>
  <si>
    <t>2.</t>
  </si>
  <si>
    <t>Вода на технологические цели</t>
  </si>
  <si>
    <t>3.</t>
  </si>
  <si>
    <t>Электрическая энергия на технологические нужды</t>
  </si>
  <si>
    <t>4.</t>
  </si>
  <si>
    <t>Покупная тепловая  энергия</t>
  </si>
  <si>
    <t>5.</t>
  </si>
  <si>
    <t>Основная оплата  труда производственных рабочих</t>
  </si>
  <si>
    <t>6.</t>
  </si>
  <si>
    <t>Дополнительная оплата труда производственных рабочих</t>
  </si>
  <si>
    <t>7.</t>
  </si>
  <si>
    <t>Отчисления на  соц.  нужды  с  оплаты производственных рабочих</t>
  </si>
  <si>
    <t>8.</t>
  </si>
  <si>
    <t>Расходы по содержанию и  эксплуатации оборудования, в том числе:</t>
  </si>
  <si>
    <t>8.1</t>
  </si>
  <si>
    <t>амортизация  производственного оборудования</t>
  </si>
  <si>
    <t>8.2</t>
  </si>
  <si>
    <t>отчисления в ремонтный фонд</t>
  </si>
  <si>
    <t>8.3</t>
  </si>
  <si>
    <t>другие  расходы   по     содержанию и эксплуатации оборудования</t>
  </si>
  <si>
    <t>9</t>
  </si>
  <si>
    <t>Расходы по подготовке и освоению производства (пусковые работы)(ремонт и техобслуживание),в т.ч.</t>
  </si>
  <si>
    <t>9.1.</t>
  </si>
  <si>
    <t>текущий ремонт</t>
  </si>
  <si>
    <t>капитальный ремонт</t>
  </si>
  <si>
    <t>10.</t>
  </si>
  <si>
    <t>Цеховые расходы</t>
  </si>
  <si>
    <t>11.</t>
  </si>
  <si>
    <t>Общехозяйственные расходы,  всего том числе:</t>
  </si>
  <si>
    <t>Целевые средства на НИОКР</t>
  </si>
  <si>
    <t>11.1.</t>
  </si>
  <si>
    <t>Средства на страхование</t>
  </si>
  <si>
    <t>11.2</t>
  </si>
  <si>
    <t>Плата за предельно допустимые выбросы (сбросы) 
загрязняющих веществ</t>
  </si>
  <si>
    <t>11.3</t>
  </si>
  <si>
    <t>Отчисления в ремонтный фонд в  случае его формирования</t>
  </si>
  <si>
    <t>11.4</t>
  </si>
  <si>
    <t>Непроизводственные расходы (налоги и другие обязательные платежи и  сборы), всего, в т.ч.:</t>
  </si>
  <si>
    <t>- налог на землю и т.д.</t>
  </si>
  <si>
    <t>11.5</t>
  </si>
  <si>
    <t>Другие    затраты,       относимые на себестоимость продукции всего, в том числе:</t>
  </si>
  <si>
    <t>11.5.1</t>
  </si>
  <si>
    <t>Арендная плата</t>
  </si>
  <si>
    <t>Недополученный по независящим причинам доход</t>
  </si>
  <si>
    <t>13.</t>
  </si>
  <si>
    <t>Избыток   средств,  полученнный в предыдущем периоде регулирования</t>
  </si>
  <si>
    <t>14.</t>
  </si>
  <si>
    <t>Итого производственные расходы</t>
  </si>
  <si>
    <t>15.</t>
  </si>
  <si>
    <t>Полезный     отпуск     теплоэнергии, тыс.Гкал</t>
  </si>
  <si>
    <t>16.</t>
  </si>
  <si>
    <t>Себестоимость 1 Гкал, руб/Гкал</t>
  </si>
  <si>
    <t>17.</t>
  </si>
  <si>
    <t>Налог с дохода, % за польз кредитом</t>
  </si>
  <si>
    <t>18.</t>
  </si>
  <si>
    <t>Рентабельность , в %</t>
  </si>
  <si>
    <t>19.</t>
  </si>
  <si>
    <t xml:space="preserve">Необходимая валовая выручка без инвест составляющей </t>
  </si>
  <si>
    <t>20.</t>
  </si>
  <si>
    <t>Средний тариф без инвестиционной составляющей, руб./Гкал.(без дополнительного предъявления НДС)</t>
  </si>
  <si>
    <t>21.</t>
  </si>
  <si>
    <t>инвестиционная программа</t>
  </si>
  <si>
    <t>22.</t>
  </si>
  <si>
    <t>Налог с инвестиций (15%)</t>
  </si>
  <si>
    <t>Необходимая валовая выручка</t>
  </si>
  <si>
    <t>Средний тариф, руб./Гкал.(без дополнительного предъявления НДС)</t>
  </si>
  <si>
    <t>НВВ расчетная</t>
  </si>
  <si>
    <t>Средняя заработная плата производственных рабочих</t>
  </si>
  <si>
    <t>Таблица № 2</t>
  </si>
  <si>
    <t>Расчет полезного отпуска тепловой энергии  теплоснабжающей организации</t>
  </si>
  <si>
    <t>тыс.Гкал</t>
  </si>
  <si>
    <t>№№ п/п</t>
  </si>
  <si>
    <t>Базовый период - 2009 год</t>
  </si>
  <si>
    <t>Период регулирования - 2010 год ( по данным п/п)</t>
  </si>
  <si>
    <t>Период регулирования - 2010 год ( по данным ГС)</t>
  </si>
  <si>
    <t xml:space="preserve">Предус-мотрено  в тарифе </t>
  </si>
  <si>
    <t xml:space="preserve">Факт </t>
  </si>
  <si>
    <t>Откло-нение     (гр.3-гр.4)</t>
  </si>
  <si>
    <t xml:space="preserve">Оценка за год </t>
  </si>
  <si>
    <t>Выработка теплоэнергии в котельных</t>
  </si>
  <si>
    <t xml:space="preserve">Всего, </t>
  </si>
  <si>
    <t>в том числе:</t>
  </si>
  <si>
    <t>горячая вода</t>
  </si>
  <si>
    <t>острый и редуцированный пар</t>
  </si>
  <si>
    <t>отборный пар давлением:</t>
  </si>
  <si>
    <t>1,2 до 2,5 кг/см2 и т.д.</t>
  </si>
  <si>
    <t>и т.д.</t>
  </si>
  <si>
    <t xml:space="preserve">Использовано на собственные (технологические) нужды котельной </t>
  </si>
  <si>
    <t>То  же  в % (стр.2/стр.1)</t>
  </si>
  <si>
    <t>Отпуск теплоэнергии  от котельных (стр1. - стр.2)</t>
  </si>
  <si>
    <t xml:space="preserve"> в том числе:</t>
  </si>
  <si>
    <t>Покупная теплоэнергия</t>
  </si>
  <si>
    <t>0</t>
  </si>
  <si>
    <t>1 поставщик;</t>
  </si>
  <si>
    <t>2 поставщик и т.д.</t>
  </si>
  <si>
    <t>Отпуск теплоэнергии   в сеть (стр.4 + стр.5)</t>
  </si>
  <si>
    <t>Потери теплоэнергии в тепловых сетях</t>
  </si>
  <si>
    <t>7.1.</t>
  </si>
  <si>
    <t xml:space="preserve">- через изоляцию   </t>
  </si>
  <si>
    <t>7.2.</t>
  </si>
  <si>
    <t xml:space="preserve">- потерями теплоносителя    </t>
  </si>
  <si>
    <t>То  же  в % к отпуску в сеть (стр.7/стр.6)</t>
  </si>
  <si>
    <t>Всего, в том числе:</t>
  </si>
  <si>
    <t>9.</t>
  </si>
  <si>
    <t>Полезный   отпуск  теплоэнергии  (стр.6-стр.7)</t>
  </si>
  <si>
    <t>Всего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</si>
</sst>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00"/>
  </numFmts>
  <fonts count="33">
    <font>
      <sz val="10"/>
      <name val="Times New Roman"/>
      <family val="0"/>
    </font>
    <font>
      <sz val="10"/>
      <name val="Helv"/>
      <family val="0"/>
    </font>
    <font>
      <b/>
      <sz val="12"/>
      <color indexed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 Cyr"/>
      <family val="2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name val="Arial Cyr"/>
      <family val="0"/>
    </font>
    <font>
      <i/>
      <sz val="8"/>
      <name val="Arial"/>
      <family val="2"/>
    </font>
    <font>
      <sz val="8"/>
      <color indexed="17"/>
      <name val="Arial Cyr"/>
      <family val="2"/>
    </font>
    <font>
      <sz val="7.5"/>
      <name val="Arial Cyr"/>
      <family val="2"/>
    </font>
    <font>
      <b/>
      <sz val="9"/>
      <color indexed="12"/>
      <name val="Arial Cyr"/>
      <family val="0"/>
    </font>
    <font>
      <sz val="10"/>
      <name val="Arial"/>
      <family val="2"/>
    </font>
    <font>
      <b/>
      <sz val="9"/>
      <name val="Arial"/>
      <family val="2"/>
    </font>
    <font>
      <sz val="8"/>
      <name val="Arial CE"/>
      <family val="2"/>
    </font>
    <font>
      <sz val="8"/>
      <name val="Arial Cyr"/>
      <family val="2"/>
    </font>
    <font>
      <sz val="9.5"/>
      <name val="Arial Cyr"/>
      <family val="0"/>
    </font>
    <font>
      <b/>
      <sz val="11"/>
      <name val="Arial"/>
      <family val="2"/>
    </font>
    <font>
      <sz val="11"/>
      <color indexed="9"/>
      <name val="Arial"/>
      <family val="2"/>
    </font>
    <font>
      <b/>
      <sz val="9.5"/>
      <name val="Arial Cyr"/>
      <family val="0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1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15" applyFont="1" applyBorder="1" applyAlignment="1">
      <alignment horizontal="center"/>
    </xf>
    <xf numFmtId="0" fontId="5" fillId="0" borderId="0" xfId="15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5" fillId="0" borderId="1" xfId="15" applyFont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2" borderId="3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9" fontId="14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9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/>
    </xf>
    <xf numFmtId="0" fontId="20" fillId="0" borderId="2" xfId="0" applyFont="1" applyBorder="1" applyAlignment="1">
      <alignment vertical="top" wrapText="1"/>
    </xf>
    <xf numFmtId="0" fontId="8" fillId="0" borderId="2" xfId="0" applyFont="1" applyBorder="1" applyAlignment="1">
      <alignment/>
    </xf>
    <xf numFmtId="0" fontId="21" fillId="0" borderId="2" xfId="0" applyFont="1" applyBorder="1" applyAlignment="1">
      <alignment/>
    </xf>
    <xf numFmtId="9" fontId="8" fillId="0" borderId="2" xfId="0" applyNumberFormat="1" applyFont="1" applyBorder="1" applyAlignment="1">
      <alignment/>
    </xf>
    <xf numFmtId="9" fontId="8" fillId="0" borderId="2" xfId="18" applyFont="1" applyFill="1" applyBorder="1" applyAlignment="1">
      <alignment/>
    </xf>
    <xf numFmtId="2" fontId="8" fillId="0" borderId="2" xfId="0" applyNumberFormat="1" applyFont="1" applyBorder="1" applyAlignment="1">
      <alignment/>
    </xf>
    <xf numFmtId="164" fontId="8" fillId="0" borderId="2" xfId="18" applyNumberFormat="1" applyFont="1" applyFill="1" applyBorder="1" applyAlignment="1">
      <alignment/>
    </xf>
    <xf numFmtId="0" fontId="8" fillId="2" borderId="2" xfId="0" applyFont="1" applyFill="1" applyBorder="1" applyAlignment="1">
      <alignment horizontal="center"/>
    </xf>
    <xf numFmtId="9" fontId="8" fillId="2" borderId="2" xfId="18" applyFont="1" applyFill="1" applyBorder="1" applyAlignment="1">
      <alignment/>
    </xf>
    <xf numFmtId="2" fontId="21" fillId="0" borderId="2" xfId="0" applyNumberFormat="1" applyFont="1" applyBorder="1" applyAlignment="1">
      <alignment/>
    </xf>
    <xf numFmtId="10" fontId="8" fillId="0" borderId="2" xfId="0" applyNumberFormat="1" applyFont="1" applyBorder="1" applyAlignment="1">
      <alignment/>
    </xf>
    <xf numFmtId="49" fontId="20" fillId="0" borderId="2" xfId="0" applyNumberFormat="1" applyFont="1" applyBorder="1" applyAlignment="1">
      <alignment vertical="top" wrapText="1"/>
    </xf>
    <xf numFmtId="9" fontId="22" fillId="3" borderId="2" xfId="18" applyFont="1" applyFill="1" applyBorder="1" applyAlignment="1">
      <alignment/>
    </xf>
    <xf numFmtId="165" fontId="8" fillId="0" borderId="2" xfId="0" applyNumberFormat="1" applyFont="1" applyBorder="1" applyAlignment="1">
      <alignment/>
    </xf>
    <xf numFmtId="164" fontId="22" fillId="0" borderId="2" xfId="18" applyNumberFormat="1" applyFont="1" applyFill="1" applyBorder="1" applyAlignment="1">
      <alignment/>
    </xf>
    <xf numFmtId="10" fontId="22" fillId="0" borderId="2" xfId="0" applyNumberFormat="1" applyFont="1" applyBorder="1" applyAlignment="1">
      <alignment/>
    </xf>
    <xf numFmtId="9" fontId="22" fillId="0" borderId="2" xfId="18" applyFont="1" applyFill="1" applyBorder="1" applyAlignment="1">
      <alignment/>
    </xf>
    <xf numFmtId="49" fontId="19" fillId="0" borderId="2" xfId="0" applyNumberFormat="1" applyFont="1" applyBorder="1" applyAlignment="1">
      <alignment horizontal="center"/>
    </xf>
    <xf numFmtId="2" fontId="20" fillId="0" borderId="2" xfId="0" applyNumberFormat="1" applyFont="1" applyBorder="1" applyAlignment="1">
      <alignment vertical="top" wrapText="1"/>
    </xf>
    <xf numFmtId="164" fontId="22" fillId="3" borderId="2" xfId="18" applyNumberFormat="1" applyFont="1" applyFill="1" applyBorder="1" applyAlignment="1">
      <alignment/>
    </xf>
    <xf numFmtId="0" fontId="8" fillId="2" borderId="2" xfId="0" applyFont="1" applyFill="1" applyBorder="1" applyAlignment="1">
      <alignment/>
    </xf>
    <xf numFmtId="49" fontId="21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9" fontId="8" fillId="0" borderId="0" xfId="0" applyNumberFormat="1" applyFont="1" applyAlignment="1">
      <alignment/>
    </xf>
    <xf numFmtId="9" fontId="8" fillId="0" borderId="2" xfId="0" applyNumberFormat="1" applyFont="1" applyFill="1" applyBorder="1" applyAlignment="1">
      <alignment/>
    </xf>
    <xf numFmtId="49" fontId="23" fillId="0" borderId="2" xfId="0" applyNumberFormat="1" applyFont="1" applyBorder="1" applyAlignment="1">
      <alignment vertical="top" wrapText="1"/>
    </xf>
    <xf numFmtId="9" fontId="21" fillId="0" borderId="2" xfId="0" applyNumberFormat="1" applyFont="1" applyFill="1" applyBorder="1" applyAlignment="1">
      <alignment/>
    </xf>
    <xf numFmtId="164" fontId="21" fillId="0" borderId="2" xfId="0" applyNumberFormat="1" applyFont="1" applyFill="1" applyBorder="1" applyAlignment="1">
      <alignment/>
    </xf>
    <xf numFmtId="2" fontId="24" fillId="2" borderId="2" xfId="0" applyNumberFormat="1" applyFont="1" applyFill="1" applyBorder="1" applyAlignment="1">
      <alignment/>
    </xf>
    <xf numFmtId="0" fontId="19" fillId="4" borderId="2" xfId="0" applyFont="1" applyFill="1" applyBorder="1" applyAlignment="1">
      <alignment horizontal="center"/>
    </xf>
    <xf numFmtId="49" fontId="20" fillId="4" borderId="2" xfId="0" applyNumberFormat="1" applyFont="1" applyFill="1" applyBorder="1" applyAlignment="1">
      <alignment vertical="top" wrapText="1"/>
    </xf>
    <xf numFmtId="0" fontId="21" fillId="4" borderId="2" xfId="0" applyFont="1" applyFill="1" applyBorder="1" applyAlignment="1">
      <alignment/>
    </xf>
    <xf numFmtId="166" fontId="21" fillId="4" borderId="2" xfId="0" applyNumberFormat="1" applyFont="1" applyFill="1" applyBorder="1" applyAlignment="1">
      <alignment/>
    </xf>
    <xf numFmtId="2" fontId="21" fillId="4" borderId="2" xfId="0" applyNumberFormat="1" applyFont="1" applyFill="1" applyBorder="1" applyAlignment="1">
      <alignment/>
    </xf>
    <xf numFmtId="9" fontId="21" fillId="4" borderId="2" xfId="0" applyNumberFormat="1" applyFont="1" applyFill="1" applyBorder="1" applyAlignment="1">
      <alignment/>
    </xf>
    <xf numFmtId="9" fontId="8" fillId="4" borderId="2" xfId="18" applyFont="1" applyFill="1" applyBorder="1" applyAlignment="1">
      <alignment/>
    </xf>
    <xf numFmtId="10" fontId="21" fillId="4" borderId="2" xfId="0" applyNumberFormat="1" applyFont="1" applyFill="1" applyBorder="1" applyAlignment="1">
      <alignment/>
    </xf>
    <xf numFmtId="164" fontId="8" fillId="4" borderId="2" xfId="18" applyNumberFormat="1" applyFont="1" applyFill="1" applyBorder="1" applyAlignment="1">
      <alignment/>
    </xf>
    <xf numFmtId="0" fontId="8" fillId="4" borderId="2" xfId="0" applyFont="1" applyFill="1" applyBorder="1" applyAlignment="1">
      <alignment/>
    </xf>
    <xf numFmtId="9" fontId="8" fillId="4" borderId="2" xfId="0" applyNumberFormat="1" applyFont="1" applyFill="1" applyBorder="1" applyAlignment="1">
      <alignment/>
    </xf>
    <xf numFmtId="10" fontId="21" fillId="4" borderId="2" xfId="0" applyNumberFormat="1" applyFont="1" applyFill="1" applyBorder="1" applyAlignment="1">
      <alignment/>
    </xf>
    <xf numFmtId="0" fontId="0" fillId="4" borderId="0" xfId="0" applyFill="1" applyAlignment="1">
      <alignment/>
    </xf>
    <xf numFmtId="49" fontId="16" fillId="0" borderId="2" xfId="0" applyNumberFormat="1" applyFont="1" applyFill="1" applyBorder="1" applyAlignment="1">
      <alignment horizontal="left" vertical="top" wrapText="1"/>
    </xf>
    <xf numFmtId="10" fontId="21" fillId="0" borderId="2" xfId="0" applyNumberFormat="1" applyFont="1" applyFill="1" applyBorder="1" applyAlignment="1">
      <alignment/>
    </xf>
    <xf numFmtId="2" fontId="25" fillId="2" borderId="2" xfId="0" applyNumberFormat="1" applyFont="1" applyFill="1" applyBorder="1" applyAlignment="1">
      <alignment/>
    </xf>
    <xf numFmtId="2" fontId="26" fillId="0" borderId="2" xfId="0" applyNumberFormat="1" applyFont="1" applyBorder="1" applyAlignment="1">
      <alignment/>
    </xf>
    <xf numFmtId="2" fontId="8" fillId="2" borderId="2" xfId="0" applyNumberFormat="1" applyFont="1" applyFill="1" applyBorder="1" applyAlignment="1">
      <alignment/>
    </xf>
    <xf numFmtId="164" fontId="21" fillId="0" borderId="2" xfId="18" applyNumberFormat="1" applyFont="1" applyBorder="1" applyAlignment="1">
      <alignment/>
    </xf>
    <xf numFmtId="49" fontId="27" fillId="0" borderId="2" xfId="0" applyNumberFormat="1" applyFont="1" applyFill="1" applyBorder="1" applyAlignment="1">
      <alignment horizontal="left" vertical="top" wrapText="1"/>
    </xf>
    <xf numFmtId="2" fontId="21" fillId="2" borderId="2" xfId="0" applyNumberFormat="1" applyFont="1" applyFill="1" applyBorder="1" applyAlignment="1">
      <alignment/>
    </xf>
    <xf numFmtId="0" fontId="11" fillId="0" borderId="2" xfId="0" applyFont="1" applyBorder="1" applyAlignment="1">
      <alignment horizontal="center"/>
    </xf>
    <xf numFmtId="0" fontId="26" fillId="0" borderId="2" xfId="0" applyFont="1" applyBorder="1" applyAlignment="1">
      <alignment/>
    </xf>
    <xf numFmtId="165" fontId="21" fillId="0" borderId="2" xfId="0" applyNumberFormat="1" applyFont="1" applyBorder="1" applyAlignment="1">
      <alignment/>
    </xf>
    <xf numFmtId="164" fontId="21" fillId="0" borderId="2" xfId="18" applyNumberFormat="1" applyFont="1" applyFill="1" applyBorder="1" applyAlignment="1">
      <alignment/>
    </xf>
    <xf numFmtId="10" fontId="21" fillId="0" borderId="2" xfId="0" applyNumberFormat="1" applyFont="1" applyBorder="1" applyAlignment="1">
      <alignment/>
    </xf>
    <xf numFmtId="0" fontId="11" fillId="0" borderId="2" xfId="0" applyFont="1" applyBorder="1" applyAlignment="1">
      <alignment/>
    </xf>
    <xf numFmtId="0" fontId="16" fillId="0" borderId="2" xfId="0" applyFont="1" applyFill="1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49" fontId="0" fillId="0" borderId="0" xfId="0" applyNumberFormat="1" applyAlignment="1">
      <alignment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/>
    </xf>
    <xf numFmtId="0" fontId="1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1" fillId="0" borderId="11" xfId="0" applyBorder="1" applyAlignment="1">
      <alignment horizontal="right"/>
    </xf>
    <xf numFmtId="0" fontId="1" fillId="0" borderId="12" xfId="0" applyBorder="1" applyAlignment="1">
      <alignment horizontal="center" vertical="center" wrapText="1"/>
    </xf>
    <xf numFmtId="0" fontId="1" fillId="0" borderId="13" xfId="0" applyBorder="1" applyAlignment="1">
      <alignment horizontal="center" vertical="center"/>
    </xf>
    <xf numFmtId="0" fontId="1" fillId="0" borderId="14" xfId="0" applyBorder="1" applyAlignment="1">
      <alignment horizontal="center" vertical="center" wrapText="1"/>
    </xf>
    <xf numFmtId="0" fontId="1" fillId="0" borderId="15" xfId="0" applyBorder="1" applyAlignment="1">
      <alignment horizontal="center" vertical="center" wrapText="1"/>
    </xf>
    <xf numFmtId="0" fontId="1" fillId="0" borderId="16" xfId="0" applyBorder="1" applyAlignment="1">
      <alignment horizontal="center" vertical="center" wrapText="1"/>
    </xf>
    <xf numFmtId="0" fontId="1" fillId="0" borderId="17" xfId="0" applyBorder="1" applyAlignment="1">
      <alignment horizontal="center" vertical="center" wrapText="1"/>
    </xf>
    <xf numFmtId="0" fontId="1" fillId="0" borderId="18" xfId="0" applyBorder="1" applyAlignment="1">
      <alignment horizontal="center" vertical="center" wrapText="1"/>
    </xf>
    <xf numFmtId="0" fontId="1" fillId="0" borderId="19" xfId="0" applyBorder="1" applyAlignment="1">
      <alignment horizontal="center" vertical="center" wrapText="1"/>
    </xf>
    <xf numFmtId="0" fontId="1" fillId="0" borderId="20" xfId="0" applyBorder="1" applyAlignment="1">
      <alignment horizontal="center" vertical="center" wrapText="1"/>
    </xf>
    <xf numFmtId="0" fontId="1" fillId="0" borderId="21" xfId="0" applyBorder="1" applyAlignment="1">
      <alignment horizontal="center" vertical="center"/>
    </xf>
    <xf numFmtId="0" fontId="1" fillId="0" borderId="21" xfId="0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" fillId="0" borderId="23" xfId="0" applyBorder="1" applyAlignment="1">
      <alignment horizontal="center" vertical="center" wrapText="1"/>
    </xf>
    <xf numFmtId="0" fontId="1" fillId="0" borderId="24" xfId="0" applyBorder="1" applyAlignment="1">
      <alignment horizontal="center" vertical="center" wrapText="1"/>
    </xf>
    <xf numFmtId="0" fontId="1" fillId="0" borderId="25" xfId="0" applyBorder="1" applyAlignment="1">
      <alignment horizontal="center" vertical="center" wrapText="1"/>
    </xf>
    <xf numFmtId="0" fontId="1" fillId="0" borderId="23" xfId="0" applyBorder="1" applyAlignment="1">
      <alignment horizontal="center" vertical="center" wrapText="1"/>
    </xf>
    <xf numFmtId="0" fontId="1" fillId="0" borderId="26" xfId="0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Fill="1" applyBorder="1" applyAlignment="1">
      <alignment horizontal="center"/>
    </xf>
    <xf numFmtId="0" fontId="1" fillId="0" borderId="0" xfId="0" applyBorder="1" applyAlignment="1">
      <alignment/>
    </xf>
    <xf numFmtId="0" fontId="31" fillId="0" borderId="32" xfId="0" applyFont="1" applyBorder="1" applyAlignment="1">
      <alignment horizontal="center" vertical="top" wrapText="1"/>
    </xf>
    <xf numFmtId="0" fontId="32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3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6" fontId="1" fillId="0" borderId="33" xfId="0" applyNumberFormat="1" applyBorder="1" applyAlignment="1">
      <alignment horizontal="center"/>
    </xf>
    <xf numFmtId="0" fontId="1" fillId="0" borderId="32" xfId="0" applyBorder="1" applyAlignment="1">
      <alignment horizontal="center" vertical="top" wrapText="1"/>
    </xf>
    <xf numFmtId="0" fontId="11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" fillId="0" borderId="33" xfId="0" applyBorder="1" applyAlignment="1">
      <alignment horizontal="center"/>
    </xf>
    <xf numFmtId="0" fontId="1" fillId="0" borderId="33" xfId="0" applyBorder="1" applyAlignment="1">
      <alignment/>
    </xf>
    <xf numFmtId="0" fontId="5" fillId="0" borderId="3" xfId="0" applyFont="1" applyBorder="1" applyAlignment="1">
      <alignment wrapText="1"/>
    </xf>
    <xf numFmtId="0" fontId="5" fillId="0" borderId="3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3" xfId="0" applyFont="1" applyBorder="1" applyAlignment="1">
      <alignment/>
    </xf>
    <xf numFmtId="0" fontId="31" fillId="0" borderId="32" xfId="0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/>
    </xf>
    <xf numFmtId="49" fontId="5" fillId="0" borderId="3" xfId="0" applyNumberFormat="1" applyFont="1" applyBorder="1" applyAlignment="1">
      <alignment/>
    </xf>
    <xf numFmtId="9" fontId="5" fillId="0" borderId="33" xfId="18" applyFont="1" applyBorder="1" applyAlignment="1">
      <alignment/>
    </xf>
    <xf numFmtId="9" fontId="5" fillId="0" borderId="5" xfId="18" applyFont="1" applyBorder="1" applyAlignment="1">
      <alignment/>
    </xf>
    <xf numFmtId="9" fontId="5" fillId="0" borderId="3" xfId="18" applyFont="1" applyBorder="1" applyAlignment="1">
      <alignment/>
    </xf>
    <xf numFmtId="49" fontId="32" fillId="0" borderId="2" xfId="0" applyNumberFormat="1" applyFont="1" applyBorder="1" applyAlignment="1">
      <alignment horizontal="left" vertical="center" wrapText="1"/>
    </xf>
    <xf numFmtId="2" fontId="1" fillId="0" borderId="33" xfId="0" applyNumberFormat="1" applyBorder="1" applyAlignment="1">
      <alignment horizontal="center"/>
    </xf>
    <xf numFmtId="0" fontId="1" fillId="0" borderId="34" xfId="0" applyBorder="1" applyAlignment="1">
      <alignment horizontal="center" vertical="top" wrapText="1"/>
    </xf>
    <xf numFmtId="0" fontId="11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1" fillId="0" borderId="27" xfId="0" applyBorder="1" applyAlignment="1">
      <alignment horizontal="center" vertical="top" wrapText="1"/>
    </xf>
    <xf numFmtId="0" fontId="11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32" fillId="0" borderId="2" xfId="0" applyNumberFormat="1" applyFont="1" applyBorder="1" applyAlignment="1">
      <alignment horizontal="left" vertical="center"/>
    </xf>
    <xf numFmtId="49" fontId="11" fillId="0" borderId="2" xfId="0" applyNumberFormat="1" applyFont="1" applyBorder="1" applyAlignment="1">
      <alignment horizontal="left" vertical="center"/>
    </xf>
    <xf numFmtId="165" fontId="1" fillId="0" borderId="33" xfId="0" applyNumberFormat="1" applyBorder="1" applyAlignment="1">
      <alignment horizontal="center"/>
    </xf>
    <xf numFmtId="49" fontId="5" fillId="0" borderId="2" xfId="0" applyNumberFormat="1" applyFont="1" applyBorder="1" applyAlignment="1">
      <alignment wrapText="1"/>
    </xf>
    <xf numFmtId="49" fontId="5" fillId="0" borderId="3" xfId="0" applyNumberFormat="1" applyFont="1" applyBorder="1" applyAlignment="1">
      <alignment wrapText="1"/>
    </xf>
    <xf numFmtId="0" fontId="11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/>
    </xf>
    <xf numFmtId="49" fontId="5" fillId="0" borderId="2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0" fontId="31" fillId="0" borderId="34" xfId="0" applyFont="1" applyBorder="1" applyAlignment="1">
      <alignment horizontal="center" vertical="top" wrapText="1"/>
    </xf>
    <xf numFmtId="49" fontId="32" fillId="0" borderId="7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vertical="top" wrapText="1"/>
    </xf>
    <xf numFmtId="49" fontId="5" fillId="0" borderId="35" xfId="0" applyNumberFormat="1" applyFont="1" applyBorder="1" applyAlignment="1">
      <alignment vertical="top" wrapText="1"/>
    </xf>
    <xf numFmtId="9" fontId="5" fillId="0" borderId="36" xfId="18" applyFont="1" applyBorder="1" applyAlignment="1">
      <alignment/>
    </xf>
    <xf numFmtId="9" fontId="5" fillId="0" borderId="8" xfId="18" applyFont="1" applyBorder="1" applyAlignment="1">
      <alignment/>
    </xf>
    <xf numFmtId="9" fontId="5" fillId="0" borderId="35" xfId="18" applyFont="1" applyBorder="1" applyAlignment="1">
      <alignment/>
    </xf>
    <xf numFmtId="0" fontId="1" fillId="0" borderId="27" xfId="0" applyBorder="1" applyAlignment="1">
      <alignment horizontal="center" vertical="top" wrapText="1"/>
    </xf>
    <xf numFmtId="0" fontId="11" fillId="0" borderId="9" xfId="0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vertical="top" wrapText="1"/>
    </xf>
    <xf numFmtId="49" fontId="5" fillId="0" borderId="28" xfId="0" applyNumberFormat="1" applyFont="1" applyBorder="1" applyAlignment="1">
      <alignment vertical="top" wrapText="1"/>
    </xf>
    <xf numFmtId="0" fontId="5" fillId="0" borderId="2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8" xfId="0" applyFont="1" applyBorder="1" applyAlignment="1">
      <alignment/>
    </xf>
    <xf numFmtId="49" fontId="5" fillId="0" borderId="2" xfId="0" applyNumberFormat="1" applyFont="1" applyBorder="1" applyAlignment="1">
      <alignment vertical="top" wrapText="1"/>
    </xf>
    <xf numFmtId="49" fontId="5" fillId="0" borderId="3" xfId="0" applyNumberFormat="1" applyFont="1" applyBorder="1" applyAlignment="1">
      <alignment vertical="top" wrapText="1"/>
    </xf>
    <xf numFmtId="0" fontId="1" fillId="0" borderId="32" xfId="0" applyBorder="1" applyAlignment="1">
      <alignment/>
    </xf>
    <xf numFmtId="0" fontId="1" fillId="0" borderId="37" xfId="0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1" fillId="0" borderId="38" xfId="0" applyBorder="1" applyAlignment="1">
      <alignment/>
    </xf>
    <xf numFmtId="0" fontId="1" fillId="0" borderId="40" xfId="0" applyBorder="1" applyAlignment="1">
      <alignment/>
    </xf>
    <xf numFmtId="0" fontId="1" fillId="0" borderId="40" xfId="0" applyBorder="1" applyAlignment="1">
      <alignment wrapText="1"/>
    </xf>
    <xf numFmtId="0" fontId="1" fillId="0" borderId="0" xfId="0" applyBorder="1" applyAlignment="1">
      <alignment wrapText="1"/>
    </xf>
    <xf numFmtId="0" fontId="31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1" fillId="0" borderId="0" xfId="0" applyNumberFormat="1" applyBorder="1" applyAlignment="1">
      <alignment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rif11.CAP.000\&#1052;&#1086;&#1080;%20&#1076;&#1086;&#1082;&#1091;&#1084;&#1077;&#1085;&#1090;&#1099;\&#1043;&#1072;&#1083;&#1080;&#1085;&#1072;\&#1058;&#1072;&#1088;&#1080;&#1092;&#1085;&#1072;&#1103;%20&#1082;&#1086;&#1084;&#1087;&#1072;&#1085;&#1080;&#1103;%20&#1085;&#1072;%202010%20&#1075;&#1086;&#1076;\&#1056;&#1072;&#1089;&#1095;&#1077;&#1090;&#1099;%20&#1090;&#1072;&#1088;&#1080;&#1092;&#1086;&#1074;%20&#1053;&#1040;%202010%20&#1043;&#1054;&#1044;\&#1048;&#1073;&#1088;&#1077;&#1089;&#1080;&#1085;&#1089;&#1082;&#1080;&#1081;\&#1048;&#1087;&#1088;&#1072;&#1074;&#1083;%20&#1056;&#1072;&#1089;&#1095;&#1077;&#1090;&#1085;&#1099;&#1077;%20%20&#1043;&#1057;%204%202010%20%20&#1075;.%20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СТ2"/>
      <sheetName val="ФСТ1"/>
      <sheetName val="Кальк."/>
      <sheetName val="Кальк.1"/>
      <sheetName val="Кальк.1 (2)"/>
      <sheetName val="кальк пп"/>
      <sheetName val="Т 2"/>
      <sheetName val="Т2.1"/>
      <sheetName val="Т3"/>
      <sheetName val="Топливо"/>
      <sheetName val="Т4"/>
      <sheetName val="Табл.5"/>
      <sheetName val="вода"/>
      <sheetName val="Т6"/>
      <sheetName val="э.энергия (2)"/>
      <sheetName val="э.энергия"/>
      <sheetName val="Т7"/>
      <sheetName val="Т8"/>
      <sheetName val="Т8.1"/>
      <sheetName val="Т.8.2."/>
      <sheetName val="Т9"/>
      <sheetName val="Т9(1)"/>
      <sheetName val="Т9.2."/>
      <sheetName val="Т.10"/>
      <sheetName val="Т10.1."/>
      <sheetName val="Т10. 2."/>
      <sheetName val="Т11"/>
      <sheetName val="Т11.1"/>
      <sheetName val="Т.12"/>
      <sheetName val="Т13"/>
      <sheetName val="Т14"/>
      <sheetName val="Приложение к Т12 и Т13"/>
      <sheetName val="котлы"/>
    </sheetNames>
    <sheetDataSet>
      <sheetData sheetId="6">
        <row r="70">
          <cell r="I70">
            <v>30</v>
          </cell>
          <cell r="J70">
            <v>30</v>
          </cell>
        </row>
      </sheetData>
      <sheetData sheetId="8">
        <row r="121">
          <cell r="M121">
            <v>15983</v>
          </cell>
        </row>
        <row r="122">
          <cell r="M122">
            <v>1724.78</v>
          </cell>
        </row>
        <row r="151">
          <cell r="M151">
            <v>12860.07</v>
          </cell>
        </row>
        <row r="152">
          <cell r="M152">
            <v>1724.78</v>
          </cell>
        </row>
        <row r="163">
          <cell r="M163">
            <v>14584.85</v>
          </cell>
        </row>
      </sheetData>
      <sheetData sheetId="12">
        <row r="21">
          <cell r="M21">
            <v>324356.62</v>
          </cell>
        </row>
      </sheetData>
      <sheetData sheetId="13">
        <row r="40">
          <cell r="J40">
            <v>2357.73</v>
          </cell>
        </row>
      </sheetData>
      <sheetData sheetId="16">
        <row r="9">
          <cell r="R9">
            <v>0</v>
          </cell>
        </row>
      </sheetData>
      <sheetData sheetId="19">
        <row r="9">
          <cell r="I9">
            <v>1475.6</v>
          </cell>
        </row>
        <row r="21">
          <cell r="E21">
            <v>6112.9</v>
          </cell>
          <cell r="I21">
            <v>6200</v>
          </cell>
        </row>
      </sheetData>
      <sheetData sheetId="20">
        <row r="11">
          <cell r="E11">
            <v>842</v>
          </cell>
        </row>
      </sheetData>
      <sheetData sheetId="22">
        <row r="18">
          <cell r="H18">
            <v>1378.1</v>
          </cell>
        </row>
      </sheetData>
      <sheetData sheetId="23">
        <row r="8">
          <cell r="J8">
            <v>1410.23</v>
          </cell>
        </row>
        <row r="14">
          <cell r="J14">
            <v>1671.42</v>
          </cell>
        </row>
        <row r="36">
          <cell r="H36">
            <v>0</v>
          </cell>
        </row>
      </sheetData>
      <sheetData sheetId="28">
        <row r="12">
          <cell r="H12">
            <v>759.5</v>
          </cell>
        </row>
      </sheetData>
      <sheetData sheetId="29">
        <row r="9">
          <cell r="H9">
            <v>1290.6</v>
          </cell>
        </row>
        <row r="22">
          <cell r="G22">
            <v>0</v>
          </cell>
        </row>
      </sheetData>
      <sheetData sheetId="30">
        <row r="16">
          <cell r="F16">
            <v>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workbookViewId="0" topLeftCell="A1">
      <selection activeCell="A1" sqref="A1:IV16384"/>
    </sheetView>
  </sheetViews>
  <sheetFormatPr defaultColWidth="9.33203125" defaultRowHeight="12.75"/>
  <cols>
    <col min="1" max="1" width="5.33203125" style="0" customWidth="1"/>
    <col min="2" max="2" width="50.16015625" style="0" customWidth="1"/>
    <col min="3" max="3" width="13.33203125" style="0" customWidth="1"/>
    <col min="4" max="4" width="13" style="0" customWidth="1"/>
    <col min="5" max="5" width="15.16015625" style="0" customWidth="1"/>
    <col min="6" max="6" width="12.66015625" style="0" customWidth="1"/>
    <col min="7" max="7" width="11" style="0" customWidth="1"/>
    <col min="8" max="8" width="7" style="0" customWidth="1"/>
    <col min="9" max="9" width="10.16015625" style="0" customWidth="1"/>
    <col min="10" max="10" width="12.66015625" style="0" customWidth="1"/>
    <col min="11" max="11" width="10.33203125" style="0" customWidth="1"/>
    <col min="12" max="12" width="11.16015625" style="0" customWidth="1"/>
    <col min="13" max="13" width="10.66015625" style="0" hidden="1" customWidth="1"/>
    <col min="14" max="14" width="6.66015625" style="0" hidden="1" customWidth="1"/>
    <col min="15" max="15" width="0.1640625" style="0" hidden="1" customWidth="1"/>
    <col min="16" max="16" width="5.5" style="0" hidden="1" customWidth="1"/>
    <col min="17" max="17" width="7.66015625" style="0" hidden="1" customWidth="1"/>
    <col min="18" max="18" width="11.83203125" style="0" customWidth="1"/>
    <col min="19" max="19" width="7.33203125" style="0" customWidth="1"/>
    <col min="20" max="20" width="12.33203125" style="0" customWidth="1"/>
    <col min="21" max="21" width="0.1640625" style="0" hidden="1" customWidth="1"/>
    <col min="22" max="22" width="10.83203125" style="0" customWidth="1"/>
    <col min="23" max="23" width="11.33203125" style="0" customWidth="1"/>
  </cols>
  <sheetData>
    <row r="1" spans="3:22" ht="12" customHeight="1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6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8.75" customHeight="1">
      <c r="A3" s="3"/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 t="s">
        <v>3</v>
      </c>
      <c r="V3" s="5"/>
      <c r="W3" s="6"/>
    </row>
    <row r="4" spans="1:12" ht="5.25" customHeight="1">
      <c r="A4" s="3"/>
      <c r="B4" s="7"/>
      <c r="C4" s="7"/>
      <c r="D4" s="7"/>
      <c r="E4" s="7"/>
      <c r="F4" s="7"/>
      <c r="G4" s="7"/>
      <c r="H4" s="7"/>
      <c r="I4" s="7"/>
      <c r="J4" s="8"/>
      <c r="K4" s="8"/>
      <c r="L4" s="8"/>
    </row>
    <row r="5" spans="1:23" ht="12.75" customHeight="1">
      <c r="A5" s="9" t="s">
        <v>4</v>
      </c>
      <c r="B5" s="10" t="s">
        <v>5</v>
      </c>
      <c r="C5" s="11" t="s">
        <v>6</v>
      </c>
      <c r="D5" s="12"/>
      <c r="E5" s="12"/>
      <c r="F5" s="12"/>
      <c r="G5" s="12"/>
      <c r="H5" s="12"/>
      <c r="I5" s="12"/>
      <c r="J5" s="12"/>
      <c r="K5" s="12"/>
      <c r="L5" s="13"/>
      <c r="M5" s="14" t="s">
        <v>7</v>
      </c>
      <c r="N5" s="15"/>
      <c r="O5" s="16" t="s">
        <v>8</v>
      </c>
      <c r="P5" s="17"/>
      <c r="Q5" s="17"/>
      <c r="R5" s="17"/>
      <c r="S5" s="17"/>
      <c r="T5" s="17"/>
      <c r="U5" s="17"/>
      <c r="V5" s="18"/>
      <c r="W5" s="19"/>
    </row>
    <row r="6" spans="1:22" ht="13.5" customHeight="1">
      <c r="A6" s="9"/>
      <c r="B6" s="10"/>
      <c r="C6" s="20" t="s">
        <v>9</v>
      </c>
      <c r="D6" s="20"/>
      <c r="E6" s="21" t="s">
        <v>10</v>
      </c>
      <c r="F6" s="22"/>
      <c r="G6" s="22"/>
      <c r="H6" s="23" t="s">
        <v>11</v>
      </c>
      <c r="I6" s="23" t="s">
        <v>12</v>
      </c>
      <c r="J6" s="23" t="s">
        <v>13</v>
      </c>
      <c r="K6" s="23" t="s">
        <v>11</v>
      </c>
      <c r="L6" s="23" t="s">
        <v>14</v>
      </c>
      <c r="M6" s="24" t="s">
        <v>15</v>
      </c>
      <c r="N6" s="25" t="s">
        <v>16</v>
      </c>
      <c r="O6" s="26" t="s">
        <v>17</v>
      </c>
      <c r="P6" s="27" t="s">
        <v>18</v>
      </c>
      <c r="Q6" s="23" t="s">
        <v>19</v>
      </c>
      <c r="R6" s="28" t="s">
        <v>20</v>
      </c>
      <c r="S6" s="29" t="s">
        <v>18</v>
      </c>
      <c r="T6" s="23" t="s">
        <v>14</v>
      </c>
      <c r="U6" s="30" t="s">
        <v>21</v>
      </c>
      <c r="V6" s="30" t="s">
        <v>22</v>
      </c>
    </row>
    <row r="7" spans="1:22" ht="58.5" customHeight="1">
      <c r="A7" s="9"/>
      <c r="B7" s="10"/>
      <c r="C7" s="31" t="s">
        <v>23</v>
      </c>
      <c r="D7" s="31" t="s">
        <v>24</v>
      </c>
      <c r="E7" s="32" t="s">
        <v>25</v>
      </c>
      <c r="F7" s="31" t="s">
        <v>26</v>
      </c>
      <c r="G7" s="31" t="s">
        <v>27</v>
      </c>
      <c r="H7" s="33"/>
      <c r="I7" s="33"/>
      <c r="J7" s="33"/>
      <c r="K7" s="33"/>
      <c r="L7" s="33"/>
      <c r="M7" s="24"/>
      <c r="N7" s="34"/>
      <c r="O7" s="26"/>
      <c r="P7" s="27"/>
      <c r="Q7" s="33"/>
      <c r="R7" s="28"/>
      <c r="S7" s="29"/>
      <c r="T7" s="33"/>
      <c r="U7" s="30"/>
      <c r="V7" s="30"/>
    </row>
    <row r="8" spans="1:23" ht="0.75" customHeight="1">
      <c r="A8" s="35">
        <v>1</v>
      </c>
      <c r="B8" s="36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  <c r="M8" s="37">
        <v>13</v>
      </c>
      <c r="N8" s="37">
        <v>14</v>
      </c>
      <c r="O8" s="37">
        <v>15</v>
      </c>
      <c r="P8" s="37">
        <v>16</v>
      </c>
      <c r="Q8" s="37">
        <v>17</v>
      </c>
      <c r="R8" s="37">
        <v>18</v>
      </c>
      <c r="S8" s="37">
        <v>19</v>
      </c>
      <c r="T8" s="37">
        <v>20</v>
      </c>
      <c r="U8" s="37">
        <v>21</v>
      </c>
      <c r="V8" s="37">
        <v>22</v>
      </c>
      <c r="W8" s="38"/>
    </row>
    <row r="9" spans="1:22" ht="15">
      <c r="A9" s="39" t="s">
        <v>28</v>
      </c>
      <c r="B9" s="40" t="s">
        <v>29</v>
      </c>
      <c r="C9" s="41">
        <v>8950.57</v>
      </c>
      <c r="D9" s="41">
        <v>8177.4</v>
      </c>
      <c r="E9" s="42">
        <v>10457.87</v>
      </c>
      <c r="F9" s="41">
        <v>4883</v>
      </c>
      <c r="G9" s="41">
        <v>10457.6</v>
      </c>
      <c r="H9" s="43">
        <f aca="true" t="shared" si="0" ref="H9:H21">G9/G$46</f>
        <v>0.456444502640653</v>
      </c>
      <c r="I9" s="44">
        <f aca="true" t="shared" si="1" ref="I9:I21">G9/E9-1</f>
        <v>-2.581787687172543E-05</v>
      </c>
      <c r="J9" s="45">
        <v>17707.8</v>
      </c>
      <c r="K9" s="43">
        <f>J9/J46</f>
        <v>0.5642666614439119</v>
      </c>
      <c r="L9" s="46">
        <f aca="true" t="shared" si="2" ref="L9:L21">J9/E9-1</f>
        <v>0.6932511113639774</v>
      </c>
      <c r="M9" s="47"/>
      <c r="N9" s="48">
        <f aca="true" t="shared" si="3" ref="N9:N21">M9/E9-1</f>
        <v>-1</v>
      </c>
      <c r="O9" s="41"/>
      <c r="P9" s="43" t="e">
        <f aca="true" t="shared" si="4" ref="P9:P21">O9/O$42</f>
        <v>#DIV/0!</v>
      </c>
      <c r="Q9" s="41">
        <f aca="true" t="shared" si="5" ref="Q9:Q21">O9/E9-1</f>
        <v>-1</v>
      </c>
      <c r="R9" s="49">
        <f>'[1]Т3'!M163</f>
        <v>14584.85</v>
      </c>
      <c r="S9" s="43">
        <f aca="true" t="shared" si="6" ref="S9:S21">R9/R$46</f>
        <v>0.547633777212253</v>
      </c>
      <c r="T9" s="50">
        <f aca="true" t="shared" si="7" ref="T9:T47">R9/E9-1</f>
        <v>0.39462911663656164</v>
      </c>
      <c r="U9" s="41" t="e">
        <f aca="true" t="shared" si="8" ref="U9:U21">R9/O9-1</f>
        <v>#DIV/0!</v>
      </c>
      <c r="V9" s="41">
        <f aca="true" t="shared" si="9" ref="V9:V21">R9-J9</f>
        <v>-3122.949999999999</v>
      </c>
    </row>
    <row r="10" spans="1:22" ht="15">
      <c r="A10" s="39"/>
      <c r="B10" s="40" t="s">
        <v>30</v>
      </c>
      <c r="C10" s="41"/>
      <c r="D10" s="41"/>
      <c r="E10" s="42">
        <v>9170.89</v>
      </c>
      <c r="F10" s="41"/>
      <c r="G10" s="41"/>
      <c r="H10" s="43">
        <f t="shared" si="0"/>
        <v>0</v>
      </c>
      <c r="I10" s="44"/>
      <c r="J10" s="45">
        <f>'[1]Т3'!M121</f>
        <v>15983</v>
      </c>
      <c r="K10" s="43"/>
      <c r="L10" s="46"/>
      <c r="M10" s="47"/>
      <c r="N10" s="48"/>
      <c r="O10" s="41"/>
      <c r="P10" s="43"/>
      <c r="Q10" s="41"/>
      <c r="R10" s="49">
        <f>'[1]Т3'!M151</f>
        <v>12860.07</v>
      </c>
      <c r="S10" s="43">
        <f t="shared" si="6"/>
        <v>0.4828715214290156</v>
      </c>
      <c r="T10" s="50">
        <f t="shared" si="7"/>
        <v>0.40227066293456804</v>
      </c>
      <c r="U10" s="41"/>
      <c r="V10" s="41"/>
    </row>
    <row r="11" spans="1:22" ht="15">
      <c r="A11" s="39"/>
      <c r="B11" s="40" t="s">
        <v>31</v>
      </c>
      <c r="C11" s="41"/>
      <c r="D11" s="41"/>
      <c r="E11" s="42">
        <v>1286.98</v>
      </c>
      <c r="F11" s="41"/>
      <c r="G11" s="41"/>
      <c r="H11" s="43">
        <f t="shared" si="0"/>
        <v>0</v>
      </c>
      <c r="I11" s="44"/>
      <c r="J11" s="45">
        <f>'[1]Т3'!M122</f>
        <v>1724.78</v>
      </c>
      <c r="K11" s="43"/>
      <c r="L11" s="46"/>
      <c r="M11" s="47"/>
      <c r="N11" s="48"/>
      <c r="O11" s="41"/>
      <c r="P11" s="43"/>
      <c r="Q11" s="41"/>
      <c r="R11" s="49">
        <f>'[1]Т3'!M152</f>
        <v>1724.78</v>
      </c>
      <c r="S11" s="43">
        <f t="shared" si="6"/>
        <v>0.06476225578323738</v>
      </c>
      <c r="T11" s="50">
        <f t="shared" si="7"/>
        <v>0.3401762265147865</v>
      </c>
      <c r="U11" s="41"/>
      <c r="V11" s="41"/>
    </row>
    <row r="12" spans="1:22" ht="15">
      <c r="A12" s="39" t="s">
        <v>32</v>
      </c>
      <c r="B12" s="40" t="s">
        <v>33</v>
      </c>
      <c r="C12" s="41">
        <v>187.05</v>
      </c>
      <c r="D12" s="41">
        <v>121</v>
      </c>
      <c r="E12" s="42">
        <v>368.8</v>
      </c>
      <c r="F12" s="41">
        <v>59</v>
      </c>
      <c r="G12" s="41">
        <v>282</v>
      </c>
      <c r="H12" s="43">
        <f t="shared" si="0"/>
        <v>0.012308498101348698</v>
      </c>
      <c r="I12" s="44">
        <f t="shared" si="1"/>
        <v>-0.23535791757049895</v>
      </c>
      <c r="J12" s="45">
        <v>354.32</v>
      </c>
      <c r="K12" s="43">
        <f aca="true" t="shared" si="10" ref="K12:K21">J12/J$46</f>
        <v>0.011290559159399072</v>
      </c>
      <c r="L12" s="46">
        <f t="shared" si="2"/>
        <v>-0.039262472885032595</v>
      </c>
      <c r="M12" s="47"/>
      <c r="N12" s="48">
        <f t="shared" si="3"/>
        <v>-1</v>
      </c>
      <c r="O12" s="41"/>
      <c r="P12" s="43" t="e">
        <f t="shared" si="4"/>
        <v>#DIV/0!</v>
      </c>
      <c r="Q12" s="41">
        <f t="shared" si="5"/>
        <v>-1</v>
      </c>
      <c r="R12" s="49">
        <f>'[1]вода'!M21/1000</f>
        <v>324.35662</v>
      </c>
      <c r="S12" s="43">
        <f t="shared" si="6"/>
        <v>0.012178983052578491</v>
      </c>
      <c r="T12" s="50">
        <f t="shared" si="7"/>
        <v>-0.12050808026030368</v>
      </c>
      <c r="U12" s="41" t="e">
        <f t="shared" si="8"/>
        <v>#DIV/0!</v>
      </c>
      <c r="V12" s="41">
        <f t="shared" si="9"/>
        <v>-29.963379999999972</v>
      </c>
    </row>
    <row r="13" spans="1:22" ht="14.25" customHeight="1">
      <c r="A13" s="39" t="s">
        <v>34</v>
      </c>
      <c r="B13" s="40" t="s">
        <v>35</v>
      </c>
      <c r="C13" s="41">
        <v>1140.6</v>
      </c>
      <c r="D13" s="41">
        <v>1307</v>
      </c>
      <c r="E13" s="42">
        <v>1561.8</v>
      </c>
      <c r="F13" s="41">
        <v>822</v>
      </c>
      <c r="G13" s="41">
        <v>1823</v>
      </c>
      <c r="H13" s="43">
        <f t="shared" si="0"/>
        <v>0.07956876609488892</v>
      </c>
      <c r="I13" s="44">
        <f t="shared" si="1"/>
        <v>0.167242924830324</v>
      </c>
      <c r="J13" s="45">
        <v>2357.73</v>
      </c>
      <c r="K13" s="43">
        <f t="shared" si="10"/>
        <v>0.07513008028587145</v>
      </c>
      <c r="L13" s="46">
        <f t="shared" si="2"/>
        <v>0.5096235113330774</v>
      </c>
      <c r="M13" s="47"/>
      <c r="N13" s="48">
        <f t="shared" si="3"/>
        <v>-1</v>
      </c>
      <c r="O13" s="41"/>
      <c r="P13" s="43" t="e">
        <f t="shared" si="4"/>
        <v>#DIV/0!</v>
      </c>
      <c r="Q13" s="41">
        <f t="shared" si="5"/>
        <v>-1</v>
      </c>
      <c r="R13" s="42">
        <f>'[1]Т6'!J40</f>
        <v>2357.73</v>
      </c>
      <c r="S13" s="43">
        <f t="shared" si="6"/>
        <v>0.08852834177565387</v>
      </c>
      <c r="T13" s="50">
        <f t="shared" si="7"/>
        <v>0.5096235113330774</v>
      </c>
      <c r="U13" s="41" t="e">
        <f t="shared" si="8"/>
        <v>#DIV/0!</v>
      </c>
      <c r="V13" s="41">
        <f t="shared" si="9"/>
        <v>0</v>
      </c>
    </row>
    <row r="14" spans="1:22" ht="15">
      <c r="A14" s="39" t="s">
        <v>36</v>
      </c>
      <c r="B14" s="51" t="s">
        <v>37</v>
      </c>
      <c r="C14" s="41"/>
      <c r="D14" s="41"/>
      <c r="E14" s="42"/>
      <c r="F14" s="41"/>
      <c r="G14" s="41"/>
      <c r="H14" s="43">
        <f t="shared" si="0"/>
        <v>0</v>
      </c>
      <c r="I14" s="52" t="e">
        <f t="shared" si="1"/>
        <v>#DIV/0!</v>
      </c>
      <c r="J14" s="53"/>
      <c r="K14" s="43">
        <f t="shared" si="10"/>
        <v>0</v>
      </c>
      <c r="L14" s="54" t="e">
        <f t="shared" si="2"/>
        <v>#DIV/0!</v>
      </c>
      <c r="M14" s="47"/>
      <c r="N14" s="48" t="e">
        <f t="shared" si="3"/>
        <v>#DIV/0!</v>
      </c>
      <c r="O14" s="41"/>
      <c r="P14" s="43" t="e">
        <f t="shared" si="4"/>
        <v>#DIV/0!</v>
      </c>
      <c r="Q14" s="41" t="e">
        <f t="shared" si="5"/>
        <v>#DIV/0!</v>
      </c>
      <c r="R14" s="42">
        <f>'[1]Т7'!R9</f>
        <v>0</v>
      </c>
      <c r="S14" s="43">
        <f t="shared" si="6"/>
        <v>0</v>
      </c>
      <c r="T14" s="55" t="e">
        <f t="shared" si="7"/>
        <v>#DIV/0!</v>
      </c>
      <c r="U14" s="41" t="e">
        <f t="shared" si="8"/>
        <v>#DIV/0!</v>
      </c>
      <c r="V14" s="41">
        <f t="shared" si="9"/>
        <v>0</v>
      </c>
    </row>
    <row r="15" spans="1:22" ht="27" customHeight="1">
      <c r="A15" s="39" t="s">
        <v>38</v>
      </c>
      <c r="B15" s="40" t="s">
        <v>39</v>
      </c>
      <c r="C15" s="41">
        <v>1134</v>
      </c>
      <c r="D15" s="41">
        <v>1441</v>
      </c>
      <c r="E15" s="42">
        <v>1283.69</v>
      </c>
      <c r="F15" s="41">
        <v>538</v>
      </c>
      <c r="G15" s="41">
        <v>1703</v>
      </c>
      <c r="H15" s="43">
        <f t="shared" si="0"/>
        <v>0.07433110732835756</v>
      </c>
      <c r="I15" s="44">
        <f t="shared" si="1"/>
        <v>0.32664428327711503</v>
      </c>
      <c r="J15" s="45">
        <v>1703.5</v>
      </c>
      <c r="K15" s="43">
        <f t="shared" si="10"/>
        <v>0.05428276001364958</v>
      </c>
      <c r="L15" s="46">
        <f t="shared" si="2"/>
        <v>0.3270337854154819</v>
      </c>
      <c r="M15" s="47"/>
      <c r="N15" s="48">
        <f t="shared" si="3"/>
        <v>-1</v>
      </c>
      <c r="O15" s="41"/>
      <c r="P15" s="43" t="e">
        <f t="shared" si="4"/>
        <v>#DIV/0!</v>
      </c>
      <c r="Q15" s="41">
        <f t="shared" si="5"/>
        <v>-1</v>
      </c>
      <c r="R15" s="49">
        <f>'[1]Т.8.2.'!I9</f>
        <v>1475.6</v>
      </c>
      <c r="S15" s="43">
        <f t="shared" si="6"/>
        <v>0.055406013888000254</v>
      </c>
      <c r="T15" s="50">
        <f t="shared" si="7"/>
        <v>0.14949871074792198</v>
      </c>
      <c r="U15" s="41" t="e">
        <f t="shared" si="8"/>
        <v>#DIV/0!</v>
      </c>
      <c r="V15" s="41">
        <f t="shared" si="9"/>
        <v>-227.9000000000001</v>
      </c>
    </row>
    <row r="16" spans="1:22" ht="25.5" customHeight="1">
      <c r="A16" s="39" t="s">
        <v>40</v>
      </c>
      <c r="B16" s="40" t="s">
        <v>41</v>
      </c>
      <c r="C16" s="41"/>
      <c r="D16" s="41"/>
      <c r="E16" s="42"/>
      <c r="F16" s="41"/>
      <c r="G16" s="41"/>
      <c r="H16" s="43">
        <f t="shared" si="0"/>
        <v>0</v>
      </c>
      <c r="I16" s="56" t="e">
        <f t="shared" si="1"/>
        <v>#DIV/0!</v>
      </c>
      <c r="J16" s="53"/>
      <c r="K16" s="43">
        <f t="shared" si="10"/>
        <v>0</v>
      </c>
      <c r="L16" s="54" t="e">
        <f t="shared" si="2"/>
        <v>#DIV/0!</v>
      </c>
      <c r="M16" s="47"/>
      <c r="N16" s="48" t="e">
        <f t="shared" si="3"/>
        <v>#DIV/0!</v>
      </c>
      <c r="O16" s="41"/>
      <c r="P16" s="43" t="e">
        <f t="shared" si="4"/>
        <v>#DIV/0!</v>
      </c>
      <c r="Q16" s="41" t="e">
        <f t="shared" si="5"/>
        <v>#DIV/0!</v>
      </c>
      <c r="R16" s="42"/>
      <c r="S16" s="43">
        <f t="shared" si="6"/>
        <v>0</v>
      </c>
      <c r="T16" s="55" t="e">
        <f t="shared" si="7"/>
        <v>#DIV/0!</v>
      </c>
      <c r="U16" s="41" t="e">
        <f t="shared" si="8"/>
        <v>#DIV/0!</v>
      </c>
      <c r="V16" s="41">
        <f t="shared" si="9"/>
        <v>0</v>
      </c>
    </row>
    <row r="17" spans="1:22" ht="25.5">
      <c r="A17" s="39" t="s">
        <v>42</v>
      </c>
      <c r="B17" s="40" t="s">
        <v>43</v>
      </c>
      <c r="C17" s="41">
        <v>158.76</v>
      </c>
      <c r="D17" s="41">
        <v>204</v>
      </c>
      <c r="E17" s="42">
        <v>182.28</v>
      </c>
      <c r="F17" s="41">
        <v>82</v>
      </c>
      <c r="G17" s="41">
        <v>240</v>
      </c>
      <c r="H17" s="43">
        <f t="shared" si="0"/>
        <v>0.01047531753306272</v>
      </c>
      <c r="I17" s="44">
        <f t="shared" si="1"/>
        <v>0.31665569453587894</v>
      </c>
      <c r="J17" s="45">
        <v>241.9</v>
      </c>
      <c r="K17" s="43">
        <f t="shared" si="10"/>
        <v>0.007708247518228256</v>
      </c>
      <c r="L17" s="46">
        <f t="shared" si="2"/>
        <v>0.3270792187842879</v>
      </c>
      <c r="M17" s="47"/>
      <c r="N17" s="48">
        <f t="shared" si="3"/>
        <v>-1</v>
      </c>
      <c r="O17" s="41"/>
      <c r="P17" s="43" t="e">
        <f t="shared" si="4"/>
        <v>#DIV/0!</v>
      </c>
      <c r="Q17" s="41">
        <f t="shared" si="5"/>
        <v>-1</v>
      </c>
      <c r="R17" s="49">
        <f>R15*0.142</f>
        <v>209.53519999999997</v>
      </c>
      <c r="S17" s="43">
        <f t="shared" si="6"/>
        <v>0.007867653972096036</v>
      </c>
      <c r="T17" s="50">
        <f t="shared" si="7"/>
        <v>0.1495238095238094</v>
      </c>
      <c r="U17" s="41" t="e">
        <f t="shared" si="8"/>
        <v>#DIV/0!</v>
      </c>
      <c r="V17" s="41">
        <f t="shared" si="9"/>
        <v>-32.36480000000003</v>
      </c>
    </row>
    <row r="18" spans="1:22" ht="27.75" customHeight="1">
      <c r="A18" s="39" t="s">
        <v>44</v>
      </c>
      <c r="B18" s="40" t="s">
        <v>45</v>
      </c>
      <c r="C18" s="41">
        <v>1527.3</v>
      </c>
      <c r="D18" s="41">
        <v>1825</v>
      </c>
      <c r="E18" s="42">
        <v>1879.34</v>
      </c>
      <c r="F18" s="41">
        <v>570</v>
      </c>
      <c r="G18" s="41">
        <v>1879.34</v>
      </c>
      <c r="H18" s="43">
        <f t="shared" si="0"/>
        <v>0.08202784688577539</v>
      </c>
      <c r="I18" s="44">
        <f t="shared" si="1"/>
        <v>0</v>
      </c>
      <c r="J18" s="45">
        <v>2220.1</v>
      </c>
      <c r="K18" s="43">
        <f t="shared" si="10"/>
        <v>0.07074444115427263</v>
      </c>
      <c r="L18" s="46">
        <f t="shared" si="2"/>
        <v>0.18131897368225025</v>
      </c>
      <c r="M18" s="47">
        <f>M19+M20+M21</f>
        <v>0</v>
      </c>
      <c r="N18" s="48">
        <f t="shared" si="3"/>
        <v>-1</v>
      </c>
      <c r="O18" s="41"/>
      <c r="P18" s="43" t="e">
        <f t="shared" si="4"/>
        <v>#DIV/0!</v>
      </c>
      <c r="Q18" s="41">
        <f t="shared" si="5"/>
        <v>-1</v>
      </c>
      <c r="R18" s="49">
        <f>R19+R20+R21</f>
        <v>2220.1</v>
      </c>
      <c r="S18" s="43">
        <f t="shared" si="6"/>
        <v>0.08336059327239724</v>
      </c>
      <c r="T18" s="50">
        <f t="shared" si="7"/>
        <v>0.18131897368225025</v>
      </c>
      <c r="U18" s="41" t="e">
        <f t="shared" si="8"/>
        <v>#DIV/0!</v>
      </c>
      <c r="V18" s="41">
        <f t="shared" si="9"/>
        <v>0</v>
      </c>
    </row>
    <row r="19" spans="1:22" ht="15.75" customHeight="1">
      <c r="A19" s="57" t="s">
        <v>46</v>
      </c>
      <c r="B19" s="40" t="s">
        <v>47</v>
      </c>
      <c r="C19" s="41">
        <v>528.3</v>
      </c>
      <c r="D19" s="41">
        <v>670</v>
      </c>
      <c r="E19" s="42">
        <v>562.64</v>
      </c>
      <c r="F19" s="41">
        <v>202</v>
      </c>
      <c r="G19" s="41">
        <v>564.64</v>
      </c>
      <c r="H19" s="43">
        <f t="shared" si="0"/>
        <v>0.024644930382785563</v>
      </c>
      <c r="I19" s="44">
        <f t="shared" si="1"/>
        <v>0.0035546708374805114</v>
      </c>
      <c r="J19" s="45">
        <v>842</v>
      </c>
      <c r="K19" s="43">
        <f t="shared" si="10"/>
        <v>0.026830692064275283</v>
      </c>
      <c r="L19" s="46">
        <f t="shared" si="2"/>
        <v>0.4965164225792691</v>
      </c>
      <c r="M19" s="47"/>
      <c r="N19" s="48">
        <f t="shared" si="3"/>
        <v>-1</v>
      </c>
      <c r="O19" s="41"/>
      <c r="P19" s="43" t="e">
        <f t="shared" si="4"/>
        <v>#DIV/0!</v>
      </c>
      <c r="Q19" s="41">
        <f t="shared" si="5"/>
        <v>-1</v>
      </c>
      <c r="R19" s="49">
        <f>'[1]Т9'!E11</f>
        <v>842</v>
      </c>
      <c r="S19" s="43">
        <f t="shared" si="6"/>
        <v>0.03161552161405273</v>
      </c>
      <c r="T19" s="50">
        <f t="shared" si="7"/>
        <v>0.4965164225792691</v>
      </c>
      <c r="U19" s="41" t="e">
        <f t="shared" si="8"/>
        <v>#DIV/0!</v>
      </c>
      <c r="V19" s="41">
        <f t="shared" si="9"/>
        <v>0</v>
      </c>
    </row>
    <row r="20" spans="1:22" ht="15">
      <c r="A20" s="57" t="s">
        <v>48</v>
      </c>
      <c r="B20" s="58" t="s">
        <v>49</v>
      </c>
      <c r="C20" s="41"/>
      <c r="D20" s="41"/>
      <c r="E20" s="42"/>
      <c r="F20" s="41"/>
      <c r="G20" s="41"/>
      <c r="H20" s="43">
        <f t="shared" si="0"/>
        <v>0</v>
      </c>
      <c r="I20" s="56" t="e">
        <f t="shared" si="1"/>
        <v>#DIV/0!</v>
      </c>
      <c r="J20" s="41"/>
      <c r="K20" s="43">
        <f t="shared" si="10"/>
        <v>0</v>
      </c>
      <c r="L20" s="59" t="e">
        <f t="shared" si="2"/>
        <v>#DIV/0!</v>
      </c>
      <c r="M20" s="47"/>
      <c r="N20" s="48" t="e">
        <f t="shared" si="3"/>
        <v>#DIV/0!</v>
      </c>
      <c r="O20" s="41"/>
      <c r="P20" s="43" t="e">
        <f t="shared" si="4"/>
        <v>#DIV/0!</v>
      </c>
      <c r="Q20" s="41" t="e">
        <f t="shared" si="5"/>
        <v>#DIV/0!</v>
      </c>
      <c r="R20" s="49"/>
      <c r="S20" s="43">
        <f t="shared" si="6"/>
        <v>0</v>
      </c>
      <c r="T20" s="55" t="e">
        <f t="shared" si="7"/>
        <v>#DIV/0!</v>
      </c>
      <c r="U20" s="41" t="e">
        <f t="shared" si="8"/>
        <v>#DIV/0!</v>
      </c>
      <c r="V20" s="41">
        <f t="shared" si="9"/>
        <v>0</v>
      </c>
    </row>
    <row r="21" spans="1:22" ht="25.5">
      <c r="A21" s="57" t="s">
        <v>50</v>
      </c>
      <c r="B21" s="40" t="s">
        <v>51</v>
      </c>
      <c r="C21" s="41">
        <v>999</v>
      </c>
      <c r="D21" s="41">
        <v>1155</v>
      </c>
      <c r="E21" s="42">
        <v>1316.7</v>
      </c>
      <c r="F21" s="41">
        <v>369</v>
      </c>
      <c r="G21" s="41">
        <v>1316.7</v>
      </c>
      <c r="H21" s="43">
        <f t="shared" si="0"/>
        <v>0.05747021081576535</v>
      </c>
      <c r="I21" s="44">
        <f t="shared" si="1"/>
        <v>0</v>
      </c>
      <c r="J21" s="45">
        <v>1378.1</v>
      </c>
      <c r="K21" s="43">
        <f t="shared" si="10"/>
        <v>0.043913749089997345</v>
      </c>
      <c r="L21" s="46">
        <f t="shared" si="2"/>
        <v>0.046631730842257024</v>
      </c>
      <c r="M21" s="47"/>
      <c r="N21" s="48">
        <f t="shared" si="3"/>
        <v>-1</v>
      </c>
      <c r="O21" s="41"/>
      <c r="P21" s="43" t="e">
        <f t="shared" si="4"/>
        <v>#DIV/0!</v>
      </c>
      <c r="Q21" s="41">
        <f t="shared" si="5"/>
        <v>-1</v>
      </c>
      <c r="R21" s="49">
        <f>'[1]Т9.2.'!H18</f>
        <v>1378.1</v>
      </c>
      <c r="S21" s="43">
        <f t="shared" si="6"/>
        <v>0.0517450716583445</v>
      </c>
      <c r="T21" s="50">
        <f t="shared" si="7"/>
        <v>0.046631730842257024</v>
      </c>
      <c r="U21" s="41" t="e">
        <f t="shared" si="8"/>
        <v>#DIV/0!</v>
      </c>
      <c r="V21" s="41">
        <f t="shared" si="9"/>
        <v>0</v>
      </c>
    </row>
    <row r="22" spans="1:22" ht="38.25">
      <c r="A22" s="57" t="s">
        <v>52</v>
      </c>
      <c r="B22" s="40" t="s">
        <v>53</v>
      </c>
      <c r="C22" s="41">
        <f aca="true" t="shared" si="11" ref="C22:I22">C23</f>
        <v>1428.8</v>
      </c>
      <c r="D22" s="41">
        <f t="shared" si="11"/>
        <v>1430</v>
      </c>
      <c r="E22" s="42">
        <f t="shared" si="11"/>
        <v>2140</v>
      </c>
      <c r="F22" s="41">
        <f t="shared" si="11"/>
        <v>163</v>
      </c>
      <c r="G22" s="41">
        <f t="shared" si="11"/>
        <v>2140</v>
      </c>
      <c r="H22" s="41">
        <f t="shared" si="11"/>
        <v>0.09340491466980926</v>
      </c>
      <c r="I22" s="41">
        <f t="shared" si="11"/>
        <v>0</v>
      </c>
      <c r="J22" s="41">
        <v>4432.63</v>
      </c>
      <c r="K22" s="43">
        <f aca="true" t="shared" si="12" ref="K22:Q22">K23</f>
        <v>0.09631007564734634</v>
      </c>
      <c r="L22" s="41">
        <f t="shared" si="12"/>
        <v>0.4123364485981309</v>
      </c>
      <c r="M22" s="41">
        <f t="shared" si="12"/>
        <v>0</v>
      </c>
      <c r="N22" s="41">
        <f t="shared" si="12"/>
        <v>-1</v>
      </c>
      <c r="O22" s="41">
        <f t="shared" si="12"/>
        <v>0</v>
      </c>
      <c r="P22" s="41" t="e">
        <f t="shared" si="12"/>
        <v>#DIV/0!</v>
      </c>
      <c r="Q22" s="41">
        <f t="shared" si="12"/>
        <v>-1</v>
      </c>
      <c r="R22" s="49">
        <f>R23+R24</f>
        <v>3081.65</v>
      </c>
      <c r="S22" s="43"/>
      <c r="T22" s="50">
        <f t="shared" si="7"/>
        <v>0.44002336448598145</v>
      </c>
      <c r="U22" s="41"/>
      <c r="V22" s="41"/>
    </row>
    <row r="23" spans="1:22" ht="15">
      <c r="A23" s="39" t="s">
        <v>54</v>
      </c>
      <c r="B23" s="40" t="s">
        <v>55</v>
      </c>
      <c r="C23" s="41">
        <v>1428.8</v>
      </c>
      <c r="D23" s="41">
        <v>1430</v>
      </c>
      <c r="E23" s="42">
        <v>2140</v>
      </c>
      <c r="F23" s="41">
        <v>163</v>
      </c>
      <c r="G23" s="41">
        <v>2140</v>
      </c>
      <c r="H23" s="43">
        <f>G23/G$46</f>
        <v>0.09340491466980926</v>
      </c>
      <c r="I23" s="56">
        <f>G23/E23-1</f>
        <v>0</v>
      </c>
      <c r="J23" s="41">
        <v>3022.4</v>
      </c>
      <c r="K23" s="43">
        <f aca="true" t="shared" si="13" ref="K23:K33">J23/J$46</f>
        <v>0.09631007564734634</v>
      </c>
      <c r="L23" s="54">
        <f>J23/E23-1</f>
        <v>0.4123364485981309</v>
      </c>
      <c r="M23" s="47"/>
      <c r="N23" s="48">
        <f>M23/E23-1</f>
        <v>-1</v>
      </c>
      <c r="O23" s="41"/>
      <c r="P23" s="43" t="e">
        <f>O23/O$42</f>
        <v>#DIV/0!</v>
      </c>
      <c r="Q23" s="41">
        <f>O23/E23-1</f>
        <v>-1</v>
      </c>
      <c r="R23" s="49">
        <f>'[1]Т.10'!J14</f>
        <v>1671.42</v>
      </c>
      <c r="S23" s="43">
        <f>R23/R$46</f>
        <v>0.0627586878101663</v>
      </c>
      <c r="T23" s="50">
        <f t="shared" si="7"/>
        <v>-0.2189626168224299</v>
      </c>
      <c r="U23" s="41" t="e">
        <f>R23/O23-1</f>
        <v>#DIV/0!</v>
      </c>
      <c r="V23" s="41">
        <f>R23-J23</f>
        <v>-1350.98</v>
      </c>
    </row>
    <row r="24" spans="1:22" ht="15">
      <c r="A24" s="39"/>
      <c r="B24" s="40" t="s">
        <v>56</v>
      </c>
      <c r="C24" s="41"/>
      <c r="D24" s="41"/>
      <c r="E24" s="42"/>
      <c r="F24" s="41"/>
      <c r="G24" s="41"/>
      <c r="H24" s="43"/>
      <c r="I24" s="56"/>
      <c r="J24" s="41">
        <v>1410.23</v>
      </c>
      <c r="K24" s="43">
        <f t="shared" si="13"/>
        <v>0.04493758535606049</v>
      </c>
      <c r="L24" s="54"/>
      <c r="M24" s="47"/>
      <c r="N24" s="48"/>
      <c r="O24" s="41"/>
      <c r="P24" s="43"/>
      <c r="Q24" s="41"/>
      <c r="R24" s="49">
        <f>'[1]Т.10'!J8</f>
        <v>1410.23</v>
      </c>
      <c r="S24" s="43"/>
      <c r="T24" s="55" t="e">
        <f t="shared" si="7"/>
        <v>#DIV/0!</v>
      </c>
      <c r="U24" s="41"/>
      <c r="V24" s="41"/>
    </row>
    <row r="25" spans="1:22" ht="15">
      <c r="A25" s="39" t="s">
        <v>57</v>
      </c>
      <c r="B25" s="40" t="s">
        <v>58</v>
      </c>
      <c r="C25" s="41">
        <v>635</v>
      </c>
      <c r="D25" s="41">
        <v>557.5</v>
      </c>
      <c r="E25" s="42">
        <v>759.5</v>
      </c>
      <c r="F25" s="41">
        <v>186</v>
      </c>
      <c r="G25" s="41">
        <v>759.5</v>
      </c>
      <c r="H25" s="43">
        <f aca="true" t="shared" si="14" ref="H25:H33">G25/G$46</f>
        <v>0.033150015276504734</v>
      </c>
      <c r="I25" s="44">
        <f aca="true" t="shared" si="15" ref="I25:I40">G25/E25-1</f>
        <v>0</v>
      </c>
      <c r="J25" s="41">
        <v>759.5</v>
      </c>
      <c r="K25" s="43">
        <f t="shared" si="13"/>
        <v>0.024201794088856386</v>
      </c>
      <c r="L25" s="46">
        <f aca="true" t="shared" si="16" ref="L25:L47">J25/E25-1</f>
        <v>0</v>
      </c>
      <c r="M25" s="47"/>
      <c r="N25" s="48">
        <f aca="true" t="shared" si="17" ref="N25:N40">M25/E25-1</f>
        <v>-1</v>
      </c>
      <c r="O25" s="41"/>
      <c r="P25" s="43" t="e">
        <f aca="true" t="shared" si="18" ref="P25:P37">O25/O$42</f>
        <v>#DIV/0!</v>
      </c>
      <c r="Q25" s="41">
        <f aca="true" t="shared" si="19" ref="Q25:Q40">O25/E25-1</f>
        <v>-1</v>
      </c>
      <c r="R25" s="49">
        <f>'[1]Т.12'!H12</f>
        <v>759.5</v>
      </c>
      <c r="S25" s="43">
        <f aca="true" t="shared" si="20" ref="S25:S33">R25/R$46</f>
        <v>0.028517801265882485</v>
      </c>
      <c r="T25" s="50">
        <f t="shared" si="7"/>
        <v>0</v>
      </c>
      <c r="U25" s="41" t="e">
        <f aca="true" t="shared" si="21" ref="U25:U40">R25/O25-1</f>
        <v>#DIV/0!</v>
      </c>
      <c r="V25" s="41">
        <f aca="true" t="shared" si="22" ref="V25:V40">R25-J25</f>
        <v>0</v>
      </c>
    </row>
    <row r="26" spans="1:22" ht="14.25" customHeight="1">
      <c r="A26" s="39" t="s">
        <v>59</v>
      </c>
      <c r="B26" s="40" t="s">
        <v>60</v>
      </c>
      <c r="C26" s="41">
        <v>1144.5</v>
      </c>
      <c r="D26" s="41">
        <v>1828</v>
      </c>
      <c r="E26" s="42">
        <v>1285.83</v>
      </c>
      <c r="F26" s="41">
        <v>532</v>
      </c>
      <c r="G26" s="41">
        <v>1565.8</v>
      </c>
      <c r="H26" s="43">
        <f t="shared" si="14"/>
        <v>0.0683427174719567</v>
      </c>
      <c r="I26" s="44">
        <f t="shared" si="15"/>
        <v>0.21773484830809675</v>
      </c>
      <c r="J26" s="41">
        <v>1290.6</v>
      </c>
      <c r="K26" s="43">
        <f t="shared" si="13"/>
        <v>0.041125523964553067</v>
      </c>
      <c r="L26" s="46">
        <f t="shared" si="16"/>
        <v>0.003709666130048195</v>
      </c>
      <c r="M26" s="47"/>
      <c r="N26" s="48">
        <f t="shared" si="17"/>
        <v>-1</v>
      </c>
      <c r="O26" s="41"/>
      <c r="P26" s="43" t="e">
        <f t="shared" si="18"/>
        <v>#DIV/0!</v>
      </c>
      <c r="Q26" s="41">
        <f t="shared" si="19"/>
        <v>-1</v>
      </c>
      <c r="R26" s="49">
        <f>'[1]Т13'!H9</f>
        <v>1290.6</v>
      </c>
      <c r="S26" s="43">
        <f t="shared" si="20"/>
        <v>0.04845961068301242</v>
      </c>
      <c r="T26" s="50">
        <f t="shared" si="7"/>
        <v>0.003709666130048195</v>
      </c>
      <c r="U26" s="41" t="e">
        <f t="shared" si="21"/>
        <v>#DIV/0!</v>
      </c>
      <c r="V26" s="41">
        <f t="shared" si="22"/>
        <v>0</v>
      </c>
    </row>
    <row r="27" spans="2:22" ht="15" customHeight="1" hidden="1">
      <c r="B27" s="40" t="s">
        <v>61</v>
      </c>
      <c r="C27" s="41"/>
      <c r="D27" s="41"/>
      <c r="E27" s="42"/>
      <c r="F27" s="41"/>
      <c r="G27" s="41"/>
      <c r="H27" s="43">
        <f t="shared" si="14"/>
        <v>0</v>
      </c>
      <c r="I27" s="56" t="e">
        <f t="shared" si="15"/>
        <v>#DIV/0!</v>
      </c>
      <c r="J27" s="41"/>
      <c r="K27" s="43">
        <f t="shared" si="13"/>
        <v>0</v>
      </c>
      <c r="L27" s="54" t="e">
        <f t="shared" si="16"/>
        <v>#DIV/0!</v>
      </c>
      <c r="M27" s="47"/>
      <c r="N27" s="48" t="e">
        <f t="shared" si="17"/>
        <v>#DIV/0!</v>
      </c>
      <c r="O27" s="41"/>
      <c r="P27" s="43" t="e">
        <f t="shared" si="18"/>
        <v>#DIV/0!</v>
      </c>
      <c r="Q27" s="41" t="e">
        <f t="shared" si="19"/>
        <v>#DIV/0!</v>
      </c>
      <c r="R27" s="42"/>
      <c r="S27" s="43">
        <f t="shared" si="20"/>
        <v>0</v>
      </c>
      <c r="T27" s="55" t="e">
        <f t="shared" si="7"/>
        <v>#DIV/0!</v>
      </c>
      <c r="U27" s="41" t="e">
        <f t="shared" si="21"/>
        <v>#DIV/0!</v>
      </c>
      <c r="V27" s="41">
        <f t="shared" si="22"/>
        <v>0</v>
      </c>
    </row>
    <row r="28" spans="1:22" ht="16.5" customHeight="1" hidden="1">
      <c r="A28" s="39" t="s">
        <v>62</v>
      </c>
      <c r="B28" s="40" t="s">
        <v>63</v>
      </c>
      <c r="C28" s="41"/>
      <c r="D28" s="41"/>
      <c r="E28" s="42"/>
      <c r="F28" s="41"/>
      <c r="G28" s="41"/>
      <c r="H28" s="43">
        <f t="shared" si="14"/>
        <v>0</v>
      </c>
      <c r="I28" s="56" t="e">
        <f t="shared" si="15"/>
        <v>#DIV/0!</v>
      </c>
      <c r="J28" s="41"/>
      <c r="K28" s="43">
        <f t="shared" si="13"/>
        <v>0</v>
      </c>
      <c r="L28" s="54" t="e">
        <f t="shared" si="16"/>
        <v>#DIV/0!</v>
      </c>
      <c r="M28" s="47"/>
      <c r="N28" s="48" t="e">
        <f t="shared" si="17"/>
        <v>#DIV/0!</v>
      </c>
      <c r="O28" s="41"/>
      <c r="P28" s="43" t="e">
        <f t="shared" si="18"/>
        <v>#DIV/0!</v>
      </c>
      <c r="Q28" s="41" t="e">
        <f t="shared" si="19"/>
        <v>#DIV/0!</v>
      </c>
      <c r="R28" s="42"/>
      <c r="S28" s="43">
        <f t="shared" si="20"/>
        <v>0</v>
      </c>
      <c r="T28" s="55" t="e">
        <f t="shared" si="7"/>
        <v>#DIV/0!</v>
      </c>
      <c r="U28" s="41" t="e">
        <f t="shared" si="21"/>
        <v>#DIV/0!</v>
      </c>
      <c r="V28" s="41">
        <f t="shared" si="22"/>
        <v>0</v>
      </c>
    </row>
    <row r="29" spans="1:22" ht="24.75" customHeight="1" hidden="1">
      <c r="A29" s="57" t="s">
        <v>64</v>
      </c>
      <c r="B29" s="40" t="s">
        <v>65</v>
      </c>
      <c r="C29" s="41"/>
      <c r="D29" s="41"/>
      <c r="E29" s="42"/>
      <c r="F29" s="41"/>
      <c r="G29" s="41"/>
      <c r="H29" s="43">
        <f t="shared" si="14"/>
        <v>0</v>
      </c>
      <c r="I29" s="56" t="e">
        <f t="shared" si="15"/>
        <v>#DIV/0!</v>
      </c>
      <c r="J29" s="41"/>
      <c r="K29" s="43">
        <f t="shared" si="13"/>
        <v>0</v>
      </c>
      <c r="L29" s="54" t="e">
        <f t="shared" si="16"/>
        <v>#DIV/0!</v>
      </c>
      <c r="M29" s="47"/>
      <c r="N29" s="48" t="e">
        <f t="shared" si="17"/>
        <v>#DIV/0!</v>
      </c>
      <c r="O29" s="41"/>
      <c r="P29" s="43" t="e">
        <f t="shared" si="18"/>
        <v>#DIV/0!</v>
      </c>
      <c r="Q29" s="41" t="e">
        <f t="shared" si="19"/>
        <v>#DIV/0!</v>
      </c>
      <c r="R29" s="42"/>
      <c r="S29" s="43">
        <f t="shared" si="20"/>
        <v>0</v>
      </c>
      <c r="T29" s="55" t="e">
        <f t="shared" si="7"/>
        <v>#DIV/0!</v>
      </c>
      <c r="U29" s="41" t="e">
        <f t="shared" si="21"/>
        <v>#DIV/0!</v>
      </c>
      <c r="V29" s="41">
        <f t="shared" si="22"/>
        <v>0</v>
      </c>
    </row>
    <row r="30" spans="1:22" ht="26.25" customHeight="1" hidden="1">
      <c r="A30" s="57" t="s">
        <v>66</v>
      </c>
      <c r="B30" s="40" t="s">
        <v>67</v>
      </c>
      <c r="C30" s="41"/>
      <c r="D30" s="41"/>
      <c r="E30" s="42"/>
      <c r="F30" s="41"/>
      <c r="G30" s="41"/>
      <c r="H30" s="43">
        <f t="shared" si="14"/>
        <v>0</v>
      </c>
      <c r="I30" s="56" t="e">
        <f t="shared" si="15"/>
        <v>#DIV/0!</v>
      </c>
      <c r="J30" s="41"/>
      <c r="K30" s="43">
        <f t="shared" si="13"/>
        <v>0</v>
      </c>
      <c r="L30" s="54" t="e">
        <f t="shared" si="16"/>
        <v>#DIV/0!</v>
      </c>
      <c r="M30" s="47"/>
      <c r="N30" s="48" t="e">
        <f t="shared" si="17"/>
        <v>#DIV/0!</v>
      </c>
      <c r="O30" s="41"/>
      <c r="P30" s="43" t="e">
        <f t="shared" si="18"/>
        <v>#DIV/0!</v>
      </c>
      <c r="Q30" s="41" t="e">
        <f t="shared" si="19"/>
        <v>#DIV/0!</v>
      </c>
      <c r="R30" s="42"/>
      <c r="S30" s="43">
        <f t="shared" si="20"/>
        <v>0</v>
      </c>
      <c r="T30" s="55" t="e">
        <f t="shared" si="7"/>
        <v>#DIV/0!</v>
      </c>
      <c r="U30" s="41" t="e">
        <f t="shared" si="21"/>
        <v>#DIV/0!</v>
      </c>
      <c r="V30" s="41">
        <f t="shared" si="22"/>
        <v>0</v>
      </c>
    </row>
    <row r="31" spans="1:22" ht="26.25" customHeight="1" hidden="1">
      <c r="A31" s="57" t="s">
        <v>68</v>
      </c>
      <c r="B31" s="51" t="s">
        <v>69</v>
      </c>
      <c r="C31" s="41"/>
      <c r="D31" s="41"/>
      <c r="E31" s="42"/>
      <c r="F31" s="41"/>
      <c r="G31" s="41"/>
      <c r="H31" s="43">
        <f t="shared" si="14"/>
        <v>0</v>
      </c>
      <c r="I31" s="56" t="e">
        <f t="shared" si="15"/>
        <v>#DIV/0!</v>
      </c>
      <c r="J31" s="41"/>
      <c r="K31" s="43">
        <f t="shared" si="13"/>
        <v>0</v>
      </c>
      <c r="L31" s="54" t="e">
        <f t="shared" si="16"/>
        <v>#DIV/0!</v>
      </c>
      <c r="M31" s="47"/>
      <c r="N31" s="48" t="e">
        <f t="shared" si="17"/>
        <v>#DIV/0!</v>
      </c>
      <c r="O31" s="41"/>
      <c r="P31" s="43" t="e">
        <f t="shared" si="18"/>
        <v>#DIV/0!</v>
      </c>
      <c r="Q31" s="41" t="e">
        <f t="shared" si="19"/>
        <v>#DIV/0!</v>
      </c>
      <c r="R31" s="42">
        <f>'[1]Т13'!G22</f>
        <v>0</v>
      </c>
      <c r="S31" s="43">
        <f t="shared" si="20"/>
        <v>0</v>
      </c>
      <c r="T31" s="55" t="e">
        <f t="shared" si="7"/>
        <v>#DIV/0!</v>
      </c>
      <c r="U31" s="41" t="e">
        <f t="shared" si="21"/>
        <v>#DIV/0!</v>
      </c>
      <c r="V31" s="41">
        <f t="shared" si="22"/>
        <v>0</v>
      </c>
    </row>
    <row r="32" spans="1:22" ht="14.25" customHeight="1" hidden="1">
      <c r="A32" s="39"/>
      <c r="B32" s="51" t="s">
        <v>70</v>
      </c>
      <c r="C32" s="41"/>
      <c r="D32" s="41"/>
      <c r="E32" s="42"/>
      <c r="F32" s="41"/>
      <c r="G32" s="41"/>
      <c r="H32" s="43">
        <f t="shared" si="14"/>
        <v>0</v>
      </c>
      <c r="I32" s="56" t="e">
        <f t="shared" si="15"/>
        <v>#DIV/0!</v>
      </c>
      <c r="J32" s="41"/>
      <c r="K32" s="43">
        <f t="shared" si="13"/>
        <v>0</v>
      </c>
      <c r="L32" s="54" t="e">
        <f t="shared" si="16"/>
        <v>#DIV/0!</v>
      </c>
      <c r="M32" s="60"/>
      <c r="N32" s="48" t="e">
        <f t="shared" si="17"/>
        <v>#DIV/0!</v>
      </c>
      <c r="O32" s="41"/>
      <c r="P32" s="43" t="e">
        <f t="shared" si="18"/>
        <v>#DIV/0!</v>
      </c>
      <c r="Q32" s="41" t="e">
        <f t="shared" si="19"/>
        <v>#DIV/0!</v>
      </c>
      <c r="R32" s="42"/>
      <c r="S32" s="43">
        <f t="shared" si="20"/>
        <v>0</v>
      </c>
      <c r="T32" s="55" t="e">
        <f t="shared" si="7"/>
        <v>#DIV/0!</v>
      </c>
      <c r="U32" s="41" t="e">
        <f t="shared" si="21"/>
        <v>#DIV/0!</v>
      </c>
      <c r="V32" s="41">
        <f t="shared" si="22"/>
        <v>0</v>
      </c>
    </row>
    <row r="33" spans="1:22" ht="25.5" hidden="1">
      <c r="A33" s="57" t="s">
        <v>71</v>
      </c>
      <c r="B33" s="51" t="s">
        <v>72</v>
      </c>
      <c r="C33" s="41"/>
      <c r="D33" s="41"/>
      <c r="E33" s="42"/>
      <c r="F33" s="41"/>
      <c r="G33" s="41"/>
      <c r="H33" s="43">
        <f t="shared" si="14"/>
        <v>0</v>
      </c>
      <c r="I33" s="56" t="e">
        <f t="shared" si="15"/>
        <v>#DIV/0!</v>
      </c>
      <c r="J33" s="41"/>
      <c r="K33" s="43">
        <f t="shared" si="13"/>
        <v>0</v>
      </c>
      <c r="L33" s="54" t="e">
        <f t="shared" si="16"/>
        <v>#DIV/0!</v>
      </c>
      <c r="M33" s="60"/>
      <c r="N33" s="48" t="e">
        <f t="shared" si="17"/>
        <v>#DIV/0!</v>
      </c>
      <c r="O33" s="41"/>
      <c r="P33" s="43" t="e">
        <f t="shared" si="18"/>
        <v>#DIV/0!</v>
      </c>
      <c r="Q33" s="41" t="e">
        <f t="shared" si="19"/>
        <v>#DIV/0!</v>
      </c>
      <c r="R33" s="61"/>
      <c r="S33" s="43">
        <f t="shared" si="20"/>
        <v>0</v>
      </c>
      <c r="T33" s="55" t="e">
        <f t="shared" si="7"/>
        <v>#DIV/0!</v>
      </c>
      <c r="U33" s="41" t="e">
        <f t="shared" si="21"/>
        <v>#DIV/0!</v>
      </c>
      <c r="V33" s="41">
        <f t="shared" si="22"/>
        <v>0</v>
      </c>
    </row>
    <row r="34" spans="1:22" ht="15" hidden="1">
      <c r="A34" s="57" t="s">
        <v>73</v>
      </c>
      <c r="B34" s="51" t="s">
        <v>74</v>
      </c>
      <c r="C34" s="41"/>
      <c r="D34" s="41"/>
      <c r="E34" s="42"/>
      <c r="F34" s="41"/>
      <c r="G34" s="41"/>
      <c r="H34" s="62"/>
      <c r="I34" s="56" t="e">
        <f t="shared" si="15"/>
        <v>#DIV/0!</v>
      </c>
      <c r="J34" s="41"/>
      <c r="K34" s="63"/>
      <c r="L34" s="54" t="e">
        <f t="shared" si="16"/>
        <v>#DIV/0!</v>
      </c>
      <c r="M34" s="60"/>
      <c r="N34" s="48" t="e">
        <f t="shared" si="17"/>
        <v>#DIV/0!</v>
      </c>
      <c r="O34" s="41"/>
      <c r="P34" s="43" t="e">
        <f t="shared" si="18"/>
        <v>#DIV/0!</v>
      </c>
      <c r="Q34" s="41" t="e">
        <f t="shared" si="19"/>
        <v>#DIV/0!</v>
      </c>
      <c r="R34" s="42"/>
      <c r="S34" s="62"/>
      <c r="T34" s="55" t="e">
        <f t="shared" si="7"/>
        <v>#DIV/0!</v>
      </c>
      <c r="U34" s="41" t="e">
        <f t="shared" si="21"/>
        <v>#DIV/0!</v>
      </c>
      <c r="V34" s="41">
        <f t="shared" si="22"/>
        <v>0</v>
      </c>
    </row>
    <row r="35" spans="1:22" ht="24.75" customHeight="1" hidden="1">
      <c r="A35" s="39">
        <v>12</v>
      </c>
      <c r="B35" s="51" t="s">
        <v>75</v>
      </c>
      <c r="C35" s="41"/>
      <c r="D35" s="41"/>
      <c r="E35" s="42"/>
      <c r="F35" s="41"/>
      <c r="G35" s="41"/>
      <c r="H35" s="64">
        <f>G35/G$46</f>
        <v>0</v>
      </c>
      <c r="I35" s="56" t="e">
        <f t="shared" si="15"/>
        <v>#DIV/0!</v>
      </c>
      <c r="J35" s="41"/>
      <c r="K35" s="64">
        <f>J35/J$46</f>
        <v>0</v>
      </c>
      <c r="L35" s="54" t="e">
        <f t="shared" si="16"/>
        <v>#DIV/0!</v>
      </c>
      <c r="M35" s="60"/>
      <c r="N35" s="48" t="e">
        <f t="shared" si="17"/>
        <v>#DIV/0!</v>
      </c>
      <c r="O35" s="41"/>
      <c r="P35" s="43" t="e">
        <f t="shared" si="18"/>
        <v>#DIV/0!</v>
      </c>
      <c r="Q35" s="41" t="e">
        <f t="shared" si="19"/>
        <v>#DIV/0!</v>
      </c>
      <c r="R35" s="42"/>
      <c r="S35" s="64">
        <f>R35/R$46</f>
        <v>0</v>
      </c>
      <c r="T35" s="55" t="e">
        <f t="shared" si="7"/>
        <v>#DIV/0!</v>
      </c>
      <c r="U35" s="41" t="e">
        <f t="shared" si="21"/>
        <v>#DIV/0!</v>
      </c>
      <c r="V35" s="41">
        <f t="shared" si="22"/>
        <v>0</v>
      </c>
    </row>
    <row r="36" spans="1:22" ht="24.75" customHeight="1" hidden="1">
      <c r="A36" s="39" t="s">
        <v>76</v>
      </c>
      <c r="B36" s="51" t="s">
        <v>77</v>
      </c>
      <c r="C36" s="41"/>
      <c r="D36" s="41"/>
      <c r="E36" s="42"/>
      <c r="F36" s="41"/>
      <c r="G36" s="41"/>
      <c r="H36" s="64">
        <f>G36/G$46</f>
        <v>0</v>
      </c>
      <c r="I36" s="56" t="e">
        <f t="shared" si="15"/>
        <v>#DIV/0!</v>
      </c>
      <c r="J36" s="41"/>
      <c r="K36" s="64">
        <f>J36/J$46</f>
        <v>0</v>
      </c>
      <c r="L36" s="54" t="e">
        <f t="shared" si="16"/>
        <v>#DIV/0!</v>
      </c>
      <c r="M36" s="60"/>
      <c r="N36" s="48" t="e">
        <f t="shared" si="17"/>
        <v>#DIV/0!</v>
      </c>
      <c r="O36" s="41"/>
      <c r="P36" s="43" t="e">
        <f t="shared" si="18"/>
        <v>#DIV/0!</v>
      </c>
      <c r="Q36" s="41" t="e">
        <f t="shared" si="19"/>
        <v>#DIV/0!</v>
      </c>
      <c r="R36" s="42"/>
      <c r="S36" s="64">
        <f>R36/R$46</f>
        <v>0</v>
      </c>
      <c r="T36" s="55" t="e">
        <f t="shared" si="7"/>
        <v>#DIV/0!</v>
      </c>
      <c r="U36" s="41" t="e">
        <f t="shared" si="21"/>
        <v>#DIV/0!</v>
      </c>
      <c r="V36" s="41">
        <f t="shared" si="22"/>
        <v>0</v>
      </c>
    </row>
    <row r="37" spans="1:22" ht="15">
      <c r="A37" s="39" t="s">
        <v>78</v>
      </c>
      <c r="B37" s="65" t="s">
        <v>79</v>
      </c>
      <c r="C37" s="41">
        <v>16306</v>
      </c>
      <c r="D37" s="41">
        <f>D9+D12+D13+D15+D17+D18+D22+D25+D26</f>
        <v>16890.9</v>
      </c>
      <c r="E37" s="42">
        <v>19919.11</v>
      </c>
      <c r="F37" s="41">
        <f>F9+F12+F13+F15+F17+F18+F22+F25+F26</f>
        <v>7835</v>
      </c>
      <c r="G37" s="41">
        <f>G9+G12+G13+G15+G17+G18+G22+G25+G26</f>
        <v>20850.239999999998</v>
      </c>
      <c r="H37" s="66">
        <f>G37/G$46</f>
        <v>0.9100536860023568</v>
      </c>
      <c r="I37" s="44">
        <f t="shared" si="15"/>
        <v>0.04674556242723682</v>
      </c>
      <c r="J37" s="41">
        <f>J9+J12+J13+J15+J17+J18+J22+J25+J26</f>
        <v>31068.079999999998</v>
      </c>
      <c r="K37" s="67">
        <f>J37/J$46</f>
        <v>0.9899977286321492</v>
      </c>
      <c r="L37" s="46">
        <f t="shared" si="16"/>
        <v>0.5597122562202828</v>
      </c>
      <c r="M37" s="68" t="e">
        <f>M9+M12+M13+M14+M15+M16+M17+M18+#REF!+M25+M26</f>
        <v>#REF!</v>
      </c>
      <c r="N37" s="48" t="e">
        <f t="shared" si="17"/>
        <v>#REF!</v>
      </c>
      <c r="O37" s="41"/>
      <c r="P37" s="43" t="e">
        <f t="shared" si="18"/>
        <v>#DIV/0!</v>
      </c>
      <c r="Q37" s="41">
        <f t="shared" si="19"/>
        <v>-1</v>
      </c>
      <c r="R37" s="49">
        <f>R9+R12+R13+R14+R15+R16+R17+R18+R22+R25+R26+R35-R36</f>
        <v>26303.921819999996</v>
      </c>
      <c r="S37" s="66">
        <f>R37/R$46</f>
        <v>0.9876629558605263</v>
      </c>
      <c r="T37" s="50">
        <f t="shared" si="7"/>
        <v>0.32053700290826215</v>
      </c>
      <c r="U37" s="41" t="e">
        <f t="shared" si="21"/>
        <v>#DIV/0!</v>
      </c>
      <c r="V37" s="41">
        <f t="shared" si="22"/>
        <v>-4764.158180000002</v>
      </c>
    </row>
    <row r="38" spans="1:22" s="81" customFormat="1" ht="15">
      <c r="A38" s="69" t="s">
        <v>80</v>
      </c>
      <c r="B38" s="70" t="s">
        <v>81</v>
      </c>
      <c r="C38" s="71">
        <v>28.09</v>
      </c>
      <c r="D38" s="71">
        <v>25.2</v>
      </c>
      <c r="E38" s="72">
        <v>28.09</v>
      </c>
      <c r="F38" s="73">
        <v>10</v>
      </c>
      <c r="G38" s="71">
        <v>28.09</v>
      </c>
      <c r="H38" s="74"/>
      <c r="I38" s="75">
        <f t="shared" si="15"/>
        <v>0</v>
      </c>
      <c r="J38" s="72">
        <f>'[1]Т 2'!I70</f>
        <v>30</v>
      </c>
      <c r="K38" s="76"/>
      <c r="L38" s="77">
        <f t="shared" si="16"/>
        <v>0.06799572801708798</v>
      </c>
      <c r="M38" s="78"/>
      <c r="N38" s="75">
        <f t="shared" si="17"/>
        <v>-1</v>
      </c>
      <c r="O38" s="78"/>
      <c r="P38" s="79"/>
      <c r="Q38" s="78">
        <f t="shared" si="19"/>
        <v>-1</v>
      </c>
      <c r="R38" s="72">
        <f>'[1]Т 2'!J70</f>
        <v>30</v>
      </c>
      <c r="S38" s="74"/>
      <c r="T38" s="80">
        <f t="shared" si="7"/>
        <v>0.06799572801708798</v>
      </c>
      <c r="U38" s="78" t="e">
        <f t="shared" si="21"/>
        <v>#DIV/0!</v>
      </c>
      <c r="V38" s="78">
        <f t="shared" si="22"/>
        <v>0</v>
      </c>
    </row>
    <row r="39" spans="1:22" ht="15">
      <c r="A39" s="39" t="s">
        <v>82</v>
      </c>
      <c r="B39" s="82" t="s">
        <v>83</v>
      </c>
      <c r="C39" s="41">
        <v>580.49</v>
      </c>
      <c r="D39" s="45">
        <f>D37/D38</f>
        <v>670.2738095238096</v>
      </c>
      <c r="E39" s="42">
        <v>709.12</v>
      </c>
      <c r="F39" s="41">
        <f>F37/F38</f>
        <v>783.5</v>
      </c>
      <c r="G39" s="45">
        <f>G37/G38</f>
        <v>742.2655749377002</v>
      </c>
      <c r="H39" s="66"/>
      <c r="I39" s="44">
        <f t="shared" si="15"/>
        <v>0.046741841913498616</v>
      </c>
      <c r="J39" s="45">
        <f>J37/J38</f>
        <v>1035.6026666666667</v>
      </c>
      <c r="K39" s="83"/>
      <c r="L39" s="46">
        <f t="shared" si="16"/>
        <v>0.46040538507821904</v>
      </c>
      <c r="M39" s="84" t="e">
        <f>M37/M38</f>
        <v>#REF!</v>
      </c>
      <c r="N39" s="48" t="e">
        <f t="shared" si="17"/>
        <v>#REF!</v>
      </c>
      <c r="O39" s="41"/>
      <c r="P39" s="43"/>
      <c r="Q39" s="41">
        <f t="shared" si="19"/>
        <v>-1</v>
      </c>
      <c r="R39" s="49">
        <f>R37/R38</f>
        <v>876.7973939999998</v>
      </c>
      <c r="S39" s="66"/>
      <c r="T39" s="50">
        <f t="shared" si="7"/>
        <v>0.23645841888537888</v>
      </c>
      <c r="U39" s="41" t="e">
        <f t="shared" si="21"/>
        <v>#DIV/0!</v>
      </c>
      <c r="V39" s="45">
        <f t="shared" si="22"/>
        <v>-158.80527266666684</v>
      </c>
    </row>
    <row r="40" spans="1:22" ht="15">
      <c r="A40" s="39" t="s">
        <v>84</v>
      </c>
      <c r="B40" s="82" t="s">
        <v>85</v>
      </c>
      <c r="C40" s="41">
        <v>176.3</v>
      </c>
      <c r="D40" s="41">
        <v>171</v>
      </c>
      <c r="E40" s="42">
        <v>201.2</v>
      </c>
      <c r="F40" s="41">
        <v>79</v>
      </c>
      <c r="G40" s="41">
        <v>210</v>
      </c>
      <c r="H40" s="66">
        <f>G40/G$46</f>
        <v>0.00916590284142988</v>
      </c>
      <c r="I40" s="44">
        <f t="shared" si="15"/>
        <v>0.04373757455268401</v>
      </c>
      <c r="J40" s="85">
        <f>J37/0.99*0.01+0.072</f>
        <v>313.8909898989899</v>
      </c>
      <c r="K40" s="83">
        <f>J40/J$46</f>
        <v>0.010002271367850762</v>
      </c>
      <c r="L40" s="46">
        <f t="shared" si="16"/>
        <v>0.560094383195775</v>
      </c>
      <c r="M40" s="86"/>
      <c r="N40" s="48">
        <f t="shared" si="17"/>
        <v>-1</v>
      </c>
      <c r="O40" s="41"/>
      <c r="P40" s="43" t="e">
        <f>O40/O$42</f>
        <v>#DIV/0!</v>
      </c>
      <c r="Q40" s="41">
        <f t="shared" si="19"/>
        <v>-1</v>
      </c>
      <c r="R40" s="49">
        <f>R37/0.99*0.01+'[1]Т14'!F16+2.6-24.73</f>
        <v>328.56618</v>
      </c>
      <c r="S40" s="66">
        <f>R40/R$46</f>
        <v>0.012337044139473563</v>
      </c>
      <c r="T40" s="50">
        <f t="shared" si="7"/>
        <v>0.633032703777336</v>
      </c>
      <c r="U40" s="41" t="e">
        <f t="shared" si="21"/>
        <v>#DIV/0!</v>
      </c>
      <c r="V40" s="41">
        <f t="shared" si="22"/>
        <v>14.67519010101006</v>
      </c>
    </row>
    <row r="41" spans="1:22" ht="15">
      <c r="A41" s="39" t="s">
        <v>86</v>
      </c>
      <c r="B41" s="82" t="s">
        <v>87</v>
      </c>
      <c r="C41" s="41">
        <v>1</v>
      </c>
      <c r="D41" s="41">
        <v>1</v>
      </c>
      <c r="E41" s="42">
        <v>1</v>
      </c>
      <c r="F41" s="41">
        <v>1</v>
      </c>
      <c r="G41" s="41">
        <v>1</v>
      </c>
      <c r="H41" s="66">
        <f>G41/G$46</f>
        <v>4.364715638776134E-05</v>
      </c>
      <c r="I41" s="44"/>
      <c r="J41" s="45">
        <f>J40/J37*100</f>
        <v>1.0103327592145699</v>
      </c>
      <c r="K41" s="83">
        <f>J41/J$46</f>
        <v>3.219468782058873E-05</v>
      </c>
      <c r="L41" s="46">
        <f t="shared" si="16"/>
        <v>0.010332759214569887</v>
      </c>
      <c r="M41" s="48"/>
      <c r="N41" s="48"/>
      <c r="O41" s="41"/>
      <c r="P41" s="43"/>
      <c r="Q41" s="41"/>
      <c r="R41" s="87">
        <f>R40/R37</f>
        <v>0.012491147983498683</v>
      </c>
      <c r="S41" s="66">
        <f>R41/R$46</f>
        <v>4.690191912786625E-07</v>
      </c>
      <c r="T41" s="55">
        <f t="shared" si="7"/>
        <v>-0.9875088520165013</v>
      </c>
      <c r="U41" s="41"/>
      <c r="V41" s="41"/>
    </row>
    <row r="42" spans="1:22" ht="25.5">
      <c r="A42" s="39" t="s">
        <v>88</v>
      </c>
      <c r="B42" s="88" t="s">
        <v>89</v>
      </c>
      <c r="C42" s="41">
        <f>C37+C40</f>
        <v>16482.3</v>
      </c>
      <c r="D42" s="41">
        <f>D37+D40</f>
        <v>17061.9</v>
      </c>
      <c r="E42" s="42">
        <f>E37+E40</f>
        <v>20120.31</v>
      </c>
      <c r="F42" s="41">
        <f>F37+F40</f>
        <v>7914</v>
      </c>
      <c r="G42" s="41">
        <f>G37+G40</f>
        <v>21060.239999999998</v>
      </c>
      <c r="H42" s="66">
        <f>G42/G$46</f>
        <v>0.9192195888437867</v>
      </c>
      <c r="I42" s="44">
        <f>G46/E46-1</f>
        <v>0.04281641906736855</v>
      </c>
      <c r="J42" s="41">
        <f>J37+J40</f>
        <v>31381.97098989899</v>
      </c>
      <c r="K42" s="67">
        <f>J42/J$46</f>
        <v>1</v>
      </c>
      <c r="L42" s="46">
        <f t="shared" si="16"/>
        <v>0.5597160774311623</v>
      </c>
      <c r="M42" s="89"/>
      <c r="N42" s="48">
        <f>M42/E46-1</f>
        <v>-1</v>
      </c>
      <c r="O42" s="41"/>
      <c r="P42" s="43" t="e">
        <f>O42/O$42</f>
        <v>#DIV/0!</v>
      </c>
      <c r="Q42" s="41">
        <f>O42/E46-1</f>
        <v>-1</v>
      </c>
      <c r="R42" s="49">
        <f>R37+R40</f>
        <v>26632.487999999998</v>
      </c>
      <c r="S42" s="66">
        <f>R42/R$46</f>
        <v>1</v>
      </c>
      <c r="T42" s="50">
        <f t="shared" si="7"/>
        <v>0.3236619117697488</v>
      </c>
      <c r="U42" s="41" t="e">
        <f>R42/O42-1</f>
        <v>#DIV/0!</v>
      </c>
      <c r="V42" s="41">
        <f>R42-J42</f>
        <v>-4749.482989898992</v>
      </c>
    </row>
    <row r="43" spans="1:22" ht="37.5" customHeight="1">
      <c r="A43" s="39" t="s">
        <v>90</v>
      </c>
      <c r="B43" s="88" t="s">
        <v>91</v>
      </c>
      <c r="C43" s="45">
        <f>C42/C38</f>
        <v>586.7675329298683</v>
      </c>
      <c r="D43" s="45">
        <f>D42/D38</f>
        <v>677.0595238095239</v>
      </c>
      <c r="E43" s="49">
        <f>E42/E38</f>
        <v>716.2801708793165</v>
      </c>
      <c r="F43" s="45">
        <f>F42/F38</f>
        <v>791.4</v>
      </c>
      <c r="G43" s="41">
        <f>G42/G38</f>
        <v>749.7415450338198</v>
      </c>
      <c r="H43" s="66">
        <f>G43/G$46</f>
        <v>0.03272408646649294</v>
      </c>
      <c r="I43" s="41"/>
      <c r="J43" s="45">
        <f>J42/J38</f>
        <v>1046.0656996632997</v>
      </c>
      <c r="K43" s="83">
        <f>J43/J$46</f>
        <v>0.03333333333333333</v>
      </c>
      <c r="L43" s="46">
        <f t="shared" si="16"/>
        <v>0.46041415383471174</v>
      </c>
      <c r="M43" s="86"/>
      <c r="N43" s="48">
        <f>M43/E47-1</f>
        <v>-1</v>
      </c>
      <c r="O43" s="41"/>
      <c r="P43" s="43"/>
      <c r="Q43" s="41">
        <f>O43/E47-1</f>
        <v>-1</v>
      </c>
      <c r="R43" s="49">
        <f>R42/R38</f>
        <v>887.7495999999999</v>
      </c>
      <c r="S43" s="66">
        <f>R43/R$46</f>
        <v>0.03333333333333333</v>
      </c>
      <c r="T43" s="50">
        <f t="shared" si="7"/>
        <v>0.23938877005374137</v>
      </c>
      <c r="U43" s="41" t="e">
        <f>R43/O43-1</f>
        <v>#DIV/0!</v>
      </c>
      <c r="V43" s="41">
        <f>R43-J47</f>
        <v>-158.31609966329984</v>
      </c>
    </row>
    <row r="44" spans="1:22" ht="15">
      <c r="A44" s="90" t="s">
        <v>92</v>
      </c>
      <c r="B44" s="88" t="s">
        <v>93</v>
      </c>
      <c r="C44" s="41">
        <v>1130</v>
      </c>
      <c r="D44" s="53">
        <f>D46-D42-D45</f>
        <v>1129.9999999999993</v>
      </c>
      <c r="E44" s="42">
        <v>1572.5</v>
      </c>
      <c r="F44" s="53">
        <f>F46-F42-F45</f>
        <v>1572.5</v>
      </c>
      <c r="G44" s="53">
        <f>G46-G42-G45</f>
        <v>1573.260000000002</v>
      </c>
      <c r="H44" s="66">
        <f>G44/G$46</f>
        <v>0.0686683252586095</v>
      </c>
      <c r="I44" s="41"/>
      <c r="J44" s="41"/>
      <c r="K44" s="83">
        <f>J44/J$46</f>
        <v>0</v>
      </c>
      <c r="L44" s="46">
        <f t="shared" si="16"/>
        <v>-1</v>
      </c>
      <c r="M44" s="41"/>
      <c r="N44" s="41"/>
      <c r="O44" s="41"/>
      <c r="P44" s="41"/>
      <c r="Q44" s="41"/>
      <c r="R44" s="49">
        <f>'[1]Т.10'!H36</f>
        <v>0</v>
      </c>
      <c r="S44" s="66">
        <f>R44/R$46</f>
        <v>0</v>
      </c>
      <c r="T44" s="50">
        <f t="shared" si="7"/>
        <v>-1</v>
      </c>
      <c r="U44" s="41"/>
      <c r="V44" s="41"/>
    </row>
    <row r="45" spans="1:22" ht="15">
      <c r="A45" s="90" t="s">
        <v>94</v>
      </c>
      <c r="B45" s="88" t="s">
        <v>95</v>
      </c>
      <c r="C45" s="41">
        <v>0</v>
      </c>
      <c r="D45" s="41">
        <v>719.8</v>
      </c>
      <c r="E45" s="42">
        <v>277.5</v>
      </c>
      <c r="F45" s="41">
        <v>277.5</v>
      </c>
      <c r="G45" s="41">
        <v>277.5</v>
      </c>
      <c r="H45" s="66"/>
      <c r="I45" s="41"/>
      <c r="J45" s="91">
        <v>0</v>
      </c>
      <c r="K45" s="83"/>
      <c r="L45" s="46">
        <f t="shared" si="16"/>
        <v>-1</v>
      </c>
      <c r="M45" s="41"/>
      <c r="N45" s="41"/>
      <c r="O45" s="41"/>
      <c r="P45" s="41"/>
      <c r="Q45" s="41"/>
      <c r="R45" s="92">
        <f>R44/0.85*0.15</f>
        <v>0</v>
      </c>
      <c r="S45" s="66"/>
      <c r="T45" s="50">
        <f t="shared" si="7"/>
        <v>-1</v>
      </c>
      <c r="U45" s="41"/>
      <c r="V45" s="41"/>
    </row>
    <row r="46" spans="1:22" ht="15">
      <c r="A46" s="90">
        <v>23</v>
      </c>
      <c r="B46" s="88" t="s">
        <v>96</v>
      </c>
      <c r="C46" s="53">
        <v>17612.4</v>
      </c>
      <c r="D46" s="53">
        <v>18911.7</v>
      </c>
      <c r="E46" s="49">
        <v>21970.31</v>
      </c>
      <c r="F46" s="53">
        <v>9764</v>
      </c>
      <c r="G46" s="53">
        <v>22911</v>
      </c>
      <c r="H46" s="66">
        <f>G46/G$46</f>
        <v>1</v>
      </c>
      <c r="I46" s="41"/>
      <c r="J46" s="42">
        <f>J42+J44+J45</f>
        <v>31381.97098989899</v>
      </c>
      <c r="K46" s="67">
        <f>J46/J$46</f>
        <v>1</v>
      </c>
      <c r="L46" s="46">
        <f t="shared" si="16"/>
        <v>0.42838089175341576</v>
      </c>
      <c r="M46" s="41"/>
      <c r="N46" s="41"/>
      <c r="O46" s="41"/>
      <c r="P46" s="41"/>
      <c r="Q46" s="41"/>
      <c r="R46" s="49">
        <f>R42+R44+R45</f>
        <v>26632.487999999998</v>
      </c>
      <c r="S46" s="66">
        <f>R46/R$46</f>
        <v>1</v>
      </c>
      <c r="T46" s="50">
        <f t="shared" si="7"/>
        <v>0.21220356016824504</v>
      </c>
      <c r="U46" s="41"/>
      <c r="V46" s="41"/>
    </row>
    <row r="47" spans="1:22" ht="25.5">
      <c r="A47" s="90">
        <v>24</v>
      </c>
      <c r="B47" s="88" t="s">
        <v>97</v>
      </c>
      <c r="C47" s="49">
        <v>627</v>
      </c>
      <c r="D47" s="49">
        <v>627</v>
      </c>
      <c r="E47" s="42">
        <v>782.14</v>
      </c>
      <c r="F47" s="42">
        <v>782.14</v>
      </c>
      <c r="G47" s="42">
        <v>782.14</v>
      </c>
      <c r="H47" s="66"/>
      <c r="I47" s="42"/>
      <c r="J47" s="49">
        <f>J46/J38</f>
        <v>1046.0656996632997</v>
      </c>
      <c r="K47" s="66"/>
      <c r="L47" s="93">
        <f t="shared" si="16"/>
        <v>0.33744048337036814</v>
      </c>
      <c r="M47" s="41"/>
      <c r="N47" s="41"/>
      <c r="O47" s="41"/>
      <c r="P47" s="41"/>
      <c r="Q47" s="41"/>
      <c r="R47" s="49">
        <f>R46/R38</f>
        <v>887.7495999999999</v>
      </c>
      <c r="S47" s="41"/>
      <c r="T47" s="94">
        <f t="shared" si="7"/>
        <v>0.13502646585010347</v>
      </c>
      <c r="U47" s="41"/>
      <c r="V47" s="41"/>
    </row>
    <row r="48" spans="1:22" ht="12.75">
      <c r="A48" s="95"/>
      <c r="B48" s="96" t="s">
        <v>98</v>
      </c>
      <c r="C48" s="97"/>
      <c r="D48" s="97"/>
      <c r="E48" s="97"/>
      <c r="F48" s="97"/>
      <c r="G48" s="97"/>
      <c r="H48" s="97"/>
      <c r="I48" s="97"/>
      <c r="J48" s="98">
        <f>J47*J38</f>
        <v>31381.97098989899</v>
      </c>
      <c r="K48" s="97"/>
      <c r="L48" s="97"/>
      <c r="R48" s="98">
        <f>R47*R38</f>
        <v>26632.487999999998</v>
      </c>
      <c r="S48" s="97"/>
      <c r="T48" s="97"/>
      <c r="U48" s="97"/>
      <c r="V48" s="97"/>
    </row>
    <row r="49" spans="1:22" ht="12.75">
      <c r="A49" s="95"/>
      <c r="B49" s="96" t="s">
        <v>99</v>
      </c>
      <c r="C49" s="97"/>
      <c r="D49" s="97"/>
      <c r="E49" s="97">
        <f>'[1]Т.8.2.'!E21</f>
        <v>6112.9</v>
      </c>
      <c r="F49" s="97"/>
      <c r="G49" s="97"/>
      <c r="H49" s="97"/>
      <c r="I49" s="97"/>
      <c r="J49" s="97"/>
      <c r="K49" s="97"/>
      <c r="L49" s="97"/>
      <c r="R49" s="97">
        <f>'[1]Т.8.2.'!I21</f>
        <v>6200</v>
      </c>
      <c r="S49" s="97"/>
      <c r="T49" s="97"/>
      <c r="U49" s="97"/>
      <c r="V49" s="97"/>
    </row>
    <row r="50" ht="12.75">
      <c r="B50" s="99"/>
    </row>
    <row r="51" spans="2:18" ht="12.75">
      <c r="B51" s="99"/>
      <c r="R51" s="100">
        <f>887.75</f>
        <v>887.75</v>
      </c>
    </row>
    <row r="52" spans="2:18" ht="12.75">
      <c r="B52" s="99"/>
      <c r="R52" s="101">
        <f>R51*R38</f>
        <v>26632.5</v>
      </c>
    </row>
    <row r="53" spans="2:18" ht="12.75">
      <c r="B53" s="99"/>
      <c r="R53" s="102">
        <f>R52-R46</f>
        <v>0.012000000002444722</v>
      </c>
    </row>
    <row r="54" ht="12.75">
      <c r="B54" s="99"/>
    </row>
    <row r="55" ht="12.75">
      <c r="B55" s="99"/>
    </row>
    <row r="56" ht="12.75">
      <c r="B56" s="99"/>
    </row>
    <row r="57" ht="12.75">
      <c r="B57" s="99"/>
    </row>
    <row r="58" ht="12.75">
      <c r="B58" s="99"/>
    </row>
    <row r="59" ht="12.75">
      <c r="B59" s="99"/>
    </row>
    <row r="60" ht="12.75">
      <c r="B60" s="99"/>
    </row>
    <row r="61" ht="12.75">
      <c r="B61" s="99"/>
    </row>
    <row r="62" ht="12.75">
      <c r="B62" s="99"/>
    </row>
    <row r="63" ht="12.75">
      <c r="B63" s="99"/>
    </row>
    <row r="64" ht="12.75">
      <c r="B64" s="99"/>
    </row>
    <row r="65" ht="12.75">
      <c r="B65" s="99"/>
    </row>
    <row r="66" ht="12.75">
      <c r="B66" s="99"/>
    </row>
    <row r="67" ht="12.75">
      <c r="B67" s="99"/>
    </row>
    <row r="68" ht="12.75">
      <c r="B68" s="99"/>
    </row>
    <row r="69" ht="12.75">
      <c r="B69" s="99"/>
    </row>
    <row r="70" ht="12.75">
      <c r="B70" s="103"/>
    </row>
    <row r="71" ht="12.75">
      <c r="B71" s="103"/>
    </row>
    <row r="72" ht="12.75">
      <c r="B72" s="103"/>
    </row>
    <row r="73" ht="12.75">
      <c r="B73" s="103"/>
    </row>
    <row r="74" ht="12.75">
      <c r="B74" s="103"/>
    </row>
    <row r="75" ht="12.75">
      <c r="B75" s="103"/>
    </row>
    <row r="76" ht="12.75">
      <c r="B76" s="103"/>
    </row>
    <row r="77" ht="12.75">
      <c r="B77" s="103"/>
    </row>
    <row r="78" ht="12.75">
      <c r="B78" s="103"/>
    </row>
    <row r="79" ht="12.75">
      <c r="B79" s="103"/>
    </row>
  </sheetData>
  <mergeCells count="26">
    <mergeCell ref="S6:S7"/>
    <mergeCell ref="T6:T7"/>
    <mergeCell ref="U6:U7"/>
    <mergeCell ref="V6:V7"/>
    <mergeCell ref="O6:O7"/>
    <mergeCell ref="P6:P7"/>
    <mergeCell ref="Q6:Q7"/>
    <mergeCell ref="R6:R7"/>
    <mergeCell ref="O5:V5"/>
    <mergeCell ref="C6:D6"/>
    <mergeCell ref="E6:G6"/>
    <mergeCell ref="H6:H7"/>
    <mergeCell ref="I6:I7"/>
    <mergeCell ref="J6:J7"/>
    <mergeCell ref="K6:K7"/>
    <mergeCell ref="L6:L7"/>
    <mergeCell ref="M6:M7"/>
    <mergeCell ref="N6:N7"/>
    <mergeCell ref="A5:A7"/>
    <mergeCell ref="B5:B7"/>
    <mergeCell ref="C5:L5"/>
    <mergeCell ref="M5:N5"/>
    <mergeCell ref="C1:V1"/>
    <mergeCell ref="A2:W2"/>
    <mergeCell ref="B3:T3"/>
    <mergeCell ref="U3:V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tabSelected="1" workbookViewId="0" topLeftCell="A60">
      <selection activeCell="I19" sqref="I19"/>
    </sheetView>
  </sheetViews>
  <sheetFormatPr defaultColWidth="9.33203125" defaultRowHeight="12.75"/>
  <cols>
    <col min="1" max="1" width="4.16015625" style="104" customWidth="1"/>
    <col min="2" max="2" width="38.33203125" style="104" customWidth="1"/>
    <col min="3" max="3" width="11" style="104" customWidth="1"/>
    <col min="4" max="4" width="9.5" style="104" customWidth="1"/>
    <col min="5" max="5" width="10.33203125" style="104" customWidth="1"/>
    <col min="6" max="6" width="11.33203125" style="104" customWidth="1"/>
    <col min="7" max="7" width="10.16015625" style="104" customWidth="1"/>
    <col min="8" max="8" width="9.33203125" style="104" customWidth="1"/>
    <col min="9" max="9" width="11.83203125" style="104" customWidth="1"/>
    <col min="10" max="10" width="12" style="104" customWidth="1"/>
    <col min="11" max="16384" width="9.33203125" style="104" customWidth="1"/>
  </cols>
  <sheetData>
    <row r="1" spans="8:10" ht="12.75">
      <c r="H1" s="105" t="s">
        <v>100</v>
      </c>
      <c r="I1" s="105"/>
      <c r="J1" s="105"/>
    </row>
    <row r="2" spans="1:9" ht="15" customHeight="1">
      <c r="A2" s="106" t="s">
        <v>101</v>
      </c>
      <c r="B2" s="106"/>
      <c r="C2" s="106"/>
      <c r="D2" s="106"/>
      <c r="E2" s="106"/>
      <c r="F2" s="106"/>
      <c r="G2" s="106"/>
      <c r="H2" s="106"/>
      <c r="I2" s="106"/>
    </row>
    <row r="3" spans="8:10" ht="12.75" customHeight="1" thickBot="1">
      <c r="H3" s="107" t="s">
        <v>102</v>
      </c>
      <c r="I3" s="107"/>
      <c r="J3" s="107"/>
    </row>
    <row r="4" spans="1:10" ht="12.75" customHeight="1" thickBot="1">
      <c r="A4" s="108" t="s">
        <v>103</v>
      </c>
      <c r="B4" s="109"/>
      <c r="C4" s="110" t="s">
        <v>9</v>
      </c>
      <c r="D4" s="111"/>
      <c r="E4" s="112"/>
      <c r="F4" s="113" t="s">
        <v>104</v>
      </c>
      <c r="G4" s="114"/>
      <c r="H4" s="114"/>
      <c r="I4" s="115" t="s">
        <v>105</v>
      </c>
      <c r="J4" s="115" t="s">
        <v>106</v>
      </c>
    </row>
    <row r="5" spans="1:10" ht="73.5" customHeight="1" thickBot="1">
      <c r="A5" s="116"/>
      <c r="B5" s="117"/>
      <c r="C5" s="118" t="s">
        <v>107</v>
      </c>
      <c r="D5" s="118" t="s">
        <v>108</v>
      </c>
      <c r="E5" s="119" t="s">
        <v>109</v>
      </c>
      <c r="F5" s="120" t="s">
        <v>107</v>
      </c>
      <c r="G5" s="121" t="s">
        <v>26</v>
      </c>
      <c r="H5" s="122" t="s">
        <v>110</v>
      </c>
      <c r="I5" s="123"/>
      <c r="J5" s="124"/>
    </row>
    <row r="6" spans="1:11" ht="9" customHeight="1">
      <c r="A6" s="125">
        <v>1</v>
      </c>
      <c r="B6" s="126">
        <v>2</v>
      </c>
      <c r="C6" s="126">
        <v>3</v>
      </c>
      <c r="D6" s="126">
        <v>4</v>
      </c>
      <c r="E6" s="127">
        <v>5</v>
      </c>
      <c r="F6" s="128">
        <v>6</v>
      </c>
      <c r="G6" s="129">
        <v>7</v>
      </c>
      <c r="H6" s="127">
        <v>8</v>
      </c>
      <c r="I6" s="130">
        <v>9</v>
      </c>
      <c r="J6" s="131">
        <v>10</v>
      </c>
      <c r="K6" s="132"/>
    </row>
    <row r="7" spans="1:10" ht="13.5" customHeight="1">
      <c r="A7" s="133" t="s">
        <v>28</v>
      </c>
      <c r="B7" s="134" t="s">
        <v>111</v>
      </c>
      <c r="C7" s="135">
        <v>28.09</v>
      </c>
      <c r="D7" s="136">
        <v>25.2</v>
      </c>
      <c r="E7" s="137">
        <v>2.89</v>
      </c>
      <c r="F7" s="138">
        <v>28.09</v>
      </c>
      <c r="G7" s="139">
        <v>10</v>
      </c>
      <c r="H7" s="140">
        <v>28.09</v>
      </c>
      <c r="I7" s="141">
        <f>I15+I24</f>
        <v>30.69</v>
      </c>
      <c r="J7" s="141">
        <f>J15+J24</f>
        <v>30.69</v>
      </c>
    </row>
    <row r="8" spans="1:10" ht="12.75" customHeight="1" hidden="1">
      <c r="A8" s="142"/>
      <c r="B8" s="143" t="s">
        <v>112</v>
      </c>
      <c r="C8" s="144"/>
      <c r="D8" s="144"/>
      <c r="E8" s="145"/>
      <c r="F8" s="146"/>
      <c r="G8" s="147"/>
      <c r="H8" s="145"/>
      <c r="I8" s="148"/>
      <c r="J8" s="148"/>
    </row>
    <row r="9" spans="1:10" ht="10.5" customHeight="1">
      <c r="A9" s="142"/>
      <c r="B9" s="143" t="s">
        <v>113</v>
      </c>
      <c r="C9" s="144"/>
      <c r="D9" s="144"/>
      <c r="E9" s="145"/>
      <c r="F9" s="146"/>
      <c r="G9" s="147"/>
      <c r="H9" s="145"/>
      <c r="I9" s="148"/>
      <c r="J9" s="148"/>
    </row>
    <row r="10" spans="1:10" ht="12.75">
      <c r="A10" s="142"/>
      <c r="B10" s="143" t="s">
        <v>114</v>
      </c>
      <c r="C10" s="135"/>
      <c r="D10" s="136"/>
      <c r="E10" s="137"/>
      <c r="F10" s="138"/>
      <c r="G10" s="139"/>
      <c r="H10" s="140"/>
      <c r="I10" s="148"/>
      <c r="J10" s="148"/>
    </row>
    <row r="11" spans="1:10" ht="12.75">
      <c r="A11" s="142"/>
      <c r="B11" s="143" t="s">
        <v>115</v>
      </c>
      <c r="C11" s="135"/>
      <c r="D11" s="136"/>
      <c r="E11" s="137"/>
      <c r="F11" s="138"/>
      <c r="G11" s="139"/>
      <c r="H11" s="140"/>
      <c r="I11" s="148"/>
      <c r="J11" s="148"/>
    </row>
    <row r="12" spans="1:10" ht="12.75">
      <c r="A12" s="142"/>
      <c r="B12" s="143" t="s">
        <v>116</v>
      </c>
      <c r="C12" s="135"/>
      <c r="D12" s="136"/>
      <c r="E12" s="137"/>
      <c r="F12" s="138"/>
      <c r="G12" s="139"/>
      <c r="H12" s="140"/>
      <c r="I12" s="148"/>
      <c r="J12" s="148"/>
    </row>
    <row r="13" spans="1:10" ht="12.75">
      <c r="A13" s="142"/>
      <c r="B13" s="143" t="s">
        <v>117</v>
      </c>
      <c r="C13" s="135"/>
      <c r="D13" s="136"/>
      <c r="E13" s="137"/>
      <c r="F13" s="138"/>
      <c r="G13" s="139"/>
      <c r="H13" s="140"/>
      <c r="I13" s="148"/>
      <c r="J13" s="148"/>
    </row>
    <row r="14" spans="1:10" ht="0.75" customHeight="1">
      <c r="A14" s="142"/>
      <c r="B14" s="143" t="s">
        <v>118</v>
      </c>
      <c r="C14" s="135"/>
      <c r="D14" s="136"/>
      <c r="E14" s="137"/>
      <c r="F14" s="138"/>
      <c r="G14" s="139"/>
      <c r="H14" s="140"/>
      <c r="I14" s="148"/>
      <c r="J14" s="148"/>
    </row>
    <row r="15" spans="1:10" ht="25.5" customHeight="1">
      <c r="A15" s="133" t="s">
        <v>32</v>
      </c>
      <c r="B15" s="134" t="s">
        <v>119</v>
      </c>
      <c r="C15" s="135"/>
      <c r="D15" s="136">
        <v>0</v>
      </c>
      <c r="E15" s="137">
        <v>0</v>
      </c>
      <c r="F15" s="138">
        <v>0</v>
      </c>
      <c r="G15" s="139">
        <v>0</v>
      </c>
      <c r="H15" s="140">
        <v>0</v>
      </c>
      <c r="I15" s="148">
        <f>I24*0.023</f>
        <v>0.69</v>
      </c>
      <c r="J15" s="148">
        <f>J24*0.023</f>
        <v>0.69</v>
      </c>
    </row>
    <row r="16" spans="1:10" ht="0.75" customHeight="1">
      <c r="A16" s="142"/>
      <c r="B16" s="143" t="s">
        <v>112</v>
      </c>
      <c r="C16" s="144"/>
      <c r="D16" s="144"/>
      <c r="E16" s="145"/>
      <c r="F16" s="146"/>
      <c r="G16" s="147"/>
      <c r="H16" s="145"/>
      <c r="I16" s="149"/>
      <c r="J16" s="149"/>
    </row>
    <row r="17" spans="1:10" ht="9.75" customHeight="1">
      <c r="A17" s="142"/>
      <c r="B17" s="143" t="s">
        <v>113</v>
      </c>
      <c r="C17" s="144"/>
      <c r="D17" s="144"/>
      <c r="E17" s="145"/>
      <c r="F17" s="146"/>
      <c r="G17" s="147"/>
      <c r="H17" s="145"/>
      <c r="I17" s="149"/>
      <c r="J17" s="149"/>
    </row>
    <row r="18" spans="1:10" ht="14.25" customHeight="1">
      <c r="A18" s="142"/>
      <c r="B18" s="143" t="s">
        <v>114</v>
      </c>
      <c r="C18" s="135"/>
      <c r="D18" s="135"/>
      <c r="E18" s="150"/>
      <c r="F18" s="151"/>
      <c r="G18" s="152"/>
      <c r="H18" s="153"/>
      <c r="I18" s="149"/>
      <c r="J18" s="149"/>
    </row>
    <row r="19" spans="1:10" ht="15" customHeight="1">
      <c r="A19" s="142"/>
      <c r="B19" s="143" t="s">
        <v>115</v>
      </c>
      <c r="C19" s="135"/>
      <c r="D19" s="135"/>
      <c r="E19" s="150"/>
      <c r="F19" s="151"/>
      <c r="G19" s="152"/>
      <c r="H19" s="153"/>
      <c r="I19" s="149"/>
      <c r="J19" s="149"/>
    </row>
    <row r="20" spans="1:10" ht="12.75" customHeight="1">
      <c r="A20" s="142"/>
      <c r="B20" s="143" t="s">
        <v>116</v>
      </c>
      <c r="C20" s="135"/>
      <c r="D20" s="135"/>
      <c r="E20" s="150"/>
      <c r="F20" s="151"/>
      <c r="G20" s="152"/>
      <c r="H20" s="153"/>
      <c r="I20" s="149"/>
      <c r="J20" s="149"/>
    </row>
    <row r="21" spans="1:10" ht="15" customHeight="1">
      <c r="A21" s="142"/>
      <c r="B21" s="143" t="s">
        <v>117</v>
      </c>
      <c r="C21" s="135"/>
      <c r="D21" s="135"/>
      <c r="E21" s="150"/>
      <c r="F21" s="151"/>
      <c r="G21" s="152"/>
      <c r="H21" s="153"/>
      <c r="I21" s="149"/>
      <c r="J21" s="149"/>
    </row>
    <row r="22" spans="1:10" ht="13.5" customHeight="1" hidden="1">
      <c r="A22" s="142"/>
      <c r="B22" s="143" t="s">
        <v>118</v>
      </c>
      <c r="C22" s="135"/>
      <c r="D22" s="135"/>
      <c r="E22" s="150"/>
      <c r="F22" s="151"/>
      <c r="G22" s="152"/>
      <c r="H22" s="153"/>
      <c r="I22" s="149"/>
      <c r="J22" s="149"/>
    </row>
    <row r="23" spans="1:10" ht="12.75">
      <c r="A23" s="154" t="s">
        <v>34</v>
      </c>
      <c r="B23" s="134" t="s">
        <v>120</v>
      </c>
      <c r="C23" s="155"/>
      <c r="D23" s="155"/>
      <c r="E23" s="156"/>
      <c r="F23" s="157"/>
      <c r="G23" s="158"/>
      <c r="H23" s="159"/>
      <c r="I23" s="149">
        <f>I15/I24*100</f>
        <v>2.3</v>
      </c>
      <c r="J23" s="149">
        <f>J15/J24*100</f>
        <v>2.3</v>
      </c>
    </row>
    <row r="24" spans="1:10" ht="24">
      <c r="A24" s="133" t="s">
        <v>36</v>
      </c>
      <c r="B24" s="160" t="s">
        <v>121</v>
      </c>
      <c r="C24" s="135">
        <v>28.09</v>
      </c>
      <c r="D24" s="136">
        <v>25.2</v>
      </c>
      <c r="E24" s="137">
        <v>2.89</v>
      </c>
      <c r="F24" s="138">
        <v>28.09</v>
      </c>
      <c r="G24" s="139">
        <v>10</v>
      </c>
      <c r="H24" s="140">
        <v>28.09</v>
      </c>
      <c r="I24" s="161">
        <f>I43</f>
        <v>30</v>
      </c>
      <c r="J24" s="161">
        <f>J43+J32</f>
        <v>30</v>
      </c>
    </row>
    <row r="25" spans="1:10" ht="12.75">
      <c r="A25" s="162"/>
      <c r="B25" s="163" t="s">
        <v>122</v>
      </c>
      <c r="C25" s="164"/>
      <c r="D25" s="164"/>
      <c r="E25" s="165"/>
      <c r="F25" s="166"/>
      <c r="G25" s="167"/>
      <c r="H25" s="165"/>
      <c r="I25" s="148"/>
      <c r="J25" s="148"/>
    </row>
    <row r="26" spans="1:10" ht="1.5" customHeight="1">
      <c r="A26" s="168"/>
      <c r="B26" s="169"/>
      <c r="C26" s="170"/>
      <c r="D26" s="170"/>
      <c r="E26" s="171"/>
      <c r="F26" s="172"/>
      <c r="G26" s="173"/>
      <c r="H26" s="171"/>
      <c r="I26" s="148"/>
      <c r="J26" s="148"/>
    </row>
    <row r="27" spans="1:10" ht="12.75">
      <c r="A27" s="142"/>
      <c r="B27" s="143" t="s">
        <v>114</v>
      </c>
      <c r="C27" s="155"/>
      <c r="D27" s="174"/>
      <c r="E27" s="175"/>
      <c r="F27" s="138"/>
      <c r="G27" s="139"/>
      <c r="H27" s="140"/>
      <c r="I27" s="148"/>
      <c r="J27" s="148"/>
    </row>
    <row r="28" spans="1:10" ht="12.75">
      <c r="A28" s="142"/>
      <c r="B28" s="143" t="s">
        <v>115</v>
      </c>
      <c r="C28" s="155"/>
      <c r="D28" s="174"/>
      <c r="E28" s="175"/>
      <c r="F28" s="138"/>
      <c r="G28" s="139"/>
      <c r="H28" s="140"/>
      <c r="I28" s="148"/>
      <c r="J28" s="148"/>
    </row>
    <row r="29" spans="1:10" ht="12.75">
      <c r="A29" s="142"/>
      <c r="B29" s="143" t="s">
        <v>116</v>
      </c>
      <c r="C29" s="155"/>
      <c r="D29" s="174"/>
      <c r="E29" s="175"/>
      <c r="F29" s="138"/>
      <c r="G29" s="139"/>
      <c r="H29" s="140"/>
      <c r="I29" s="148"/>
      <c r="J29" s="148"/>
    </row>
    <row r="30" spans="1:10" ht="12.75">
      <c r="A30" s="142"/>
      <c r="B30" s="143" t="s">
        <v>117</v>
      </c>
      <c r="C30" s="155"/>
      <c r="D30" s="174"/>
      <c r="E30" s="175"/>
      <c r="F30" s="138"/>
      <c r="G30" s="139"/>
      <c r="H30" s="140"/>
      <c r="I30" s="148"/>
      <c r="J30" s="148"/>
    </row>
    <row r="31" spans="1:10" ht="12.75" customHeight="1" hidden="1">
      <c r="A31" s="142"/>
      <c r="B31" s="143" t="s">
        <v>118</v>
      </c>
      <c r="C31" s="155"/>
      <c r="D31" s="174"/>
      <c r="E31" s="175"/>
      <c r="F31" s="138"/>
      <c r="G31" s="139"/>
      <c r="H31" s="140"/>
      <c r="I31" s="148"/>
      <c r="J31" s="148"/>
    </row>
    <row r="32" spans="1:10" ht="12" customHeight="1">
      <c r="A32" s="133" t="s">
        <v>38</v>
      </c>
      <c r="B32" s="176" t="s">
        <v>123</v>
      </c>
      <c r="C32" s="155"/>
      <c r="D32" s="174" t="s">
        <v>124</v>
      </c>
      <c r="E32" s="175" t="s">
        <v>124</v>
      </c>
      <c r="F32" s="138">
        <v>0</v>
      </c>
      <c r="G32" s="139">
        <v>0</v>
      </c>
      <c r="H32" s="140">
        <v>0</v>
      </c>
      <c r="I32" s="148">
        <v>0</v>
      </c>
      <c r="J32" s="148">
        <v>0</v>
      </c>
    </row>
    <row r="33" spans="1:10" ht="12.75" customHeight="1" hidden="1">
      <c r="A33" s="142"/>
      <c r="B33" s="143" t="s">
        <v>112</v>
      </c>
      <c r="C33" s="144"/>
      <c r="D33" s="144"/>
      <c r="E33" s="145"/>
      <c r="F33" s="146"/>
      <c r="G33" s="147"/>
      <c r="H33" s="145"/>
      <c r="I33" s="149"/>
      <c r="J33" s="149"/>
    </row>
    <row r="34" spans="1:10" ht="9.75" customHeight="1">
      <c r="A34" s="142"/>
      <c r="B34" s="143" t="s">
        <v>113</v>
      </c>
      <c r="C34" s="144"/>
      <c r="D34" s="144"/>
      <c r="E34" s="145"/>
      <c r="F34" s="146"/>
      <c r="G34" s="147"/>
      <c r="H34" s="145"/>
      <c r="I34" s="149"/>
      <c r="J34" s="149"/>
    </row>
    <row r="35" spans="1:10" ht="12.75">
      <c r="A35" s="142"/>
      <c r="B35" s="143" t="s">
        <v>114</v>
      </c>
      <c r="C35" s="155"/>
      <c r="D35" s="155"/>
      <c r="E35" s="156"/>
      <c r="F35" s="151"/>
      <c r="G35" s="152"/>
      <c r="H35" s="153"/>
      <c r="I35" s="149"/>
      <c r="J35" s="149"/>
    </row>
    <row r="36" spans="1:10" ht="12.75">
      <c r="A36" s="142"/>
      <c r="B36" s="143" t="s">
        <v>115</v>
      </c>
      <c r="C36" s="155"/>
      <c r="D36" s="155"/>
      <c r="E36" s="156"/>
      <c r="F36" s="151"/>
      <c r="G36" s="152"/>
      <c r="H36" s="153"/>
      <c r="I36" s="149"/>
      <c r="J36" s="149"/>
    </row>
    <row r="37" spans="1:10" ht="12.75">
      <c r="A37" s="142"/>
      <c r="B37" s="143" t="s">
        <v>116</v>
      </c>
      <c r="C37" s="155"/>
      <c r="D37" s="155"/>
      <c r="E37" s="156"/>
      <c r="F37" s="151"/>
      <c r="G37" s="152"/>
      <c r="H37" s="153"/>
      <c r="I37" s="149"/>
      <c r="J37" s="149"/>
    </row>
    <row r="38" spans="1:10" ht="12.75">
      <c r="A38" s="142"/>
      <c r="B38" s="143" t="s">
        <v>117</v>
      </c>
      <c r="C38" s="155"/>
      <c r="D38" s="155"/>
      <c r="E38" s="156"/>
      <c r="F38" s="151"/>
      <c r="G38" s="152"/>
      <c r="H38" s="153"/>
      <c r="I38" s="149"/>
      <c r="J38" s="149"/>
    </row>
    <row r="39" spans="1:10" ht="0.75" customHeight="1" hidden="1">
      <c r="A39" s="142"/>
      <c r="B39" s="143" t="s">
        <v>118</v>
      </c>
      <c r="C39" s="155"/>
      <c r="D39" s="155"/>
      <c r="E39" s="156"/>
      <c r="F39" s="151"/>
      <c r="G39" s="152"/>
      <c r="H39" s="153"/>
      <c r="I39" s="149"/>
      <c r="J39" s="149"/>
    </row>
    <row r="40" spans="1:10" ht="12.75">
      <c r="A40" s="142"/>
      <c r="B40" s="177" t="s">
        <v>113</v>
      </c>
      <c r="C40" s="155"/>
      <c r="D40" s="155"/>
      <c r="E40" s="156"/>
      <c r="F40" s="151"/>
      <c r="G40" s="152"/>
      <c r="H40" s="153"/>
      <c r="I40" s="149"/>
      <c r="J40" s="149"/>
    </row>
    <row r="41" spans="1:10" ht="12.75">
      <c r="A41" s="142"/>
      <c r="B41" s="177" t="s">
        <v>125</v>
      </c>
      <c r="C41" s="155"/>
      <c r="D41" s="155"/>
      <c r="E41" s="156"/>
      <c r="F41" s="151"/>
      <c r="G41" s="152"/>
      <c r="H41" s="153"/>
      <c r="I41" s="149"/>
      <c r="J41" s="149"/>
    </row>
    <row r="42" spans="1:10" ht="12.75">
      <c r="A42" s="142"/>
      <c r="B42" s="177" t="s">
        <v>126</v>
      </c>
      <c r="C42" s="155"/>
      <c r="D42" s="155"/>
      <c r="E42" s="156"/>
      <c r="F42" s="151"/>
      <c r="G42" s="152"/>
      <c r="H42" s="153"/>
      <c r="I42" s="149"/>
      <c r="J42" s="149"/>
    </row>
    <row r="43" spans="1:10" ht="24">
      <c r="A43" s="133" t="s">
        <v>40</v>
      </c>
      <c r="B43" s="160" t="s">
        <v>127</v>
      </c>
      <c r="C43" s="135">
        <v>28.09</v>
      </c>
      <c r="D43" s="135">
        <v>25.2</v>
      </c>
      <c r="E43" s="150">
        <v>2.89</v>
      </c>
      <c r="F43" s="151">
        <v>28.09</v>
      </c>
      <c r="G43" s="152">
        <v>10</v>
      </c>
      <c r="H43" s="153">
        <v>28.09</v>
      </c>
      <c r="I43" s="178">
        <f>I70+I51</f>
        <v>30</v>
      </c>
      <c r="J43" s="178">
        <f>J70+J51</f>
        <v>30</v>
      </c>
    </row>
    <row r="44" spans="1:10" ht="12.75" customHeight="1" hidden="1">
      <c r="A44" s="142"/>
      <c r="B44" s="143" t="s">
        <v>112</v>
      </c>
      <c r="C44" s="144"/>
      <c r="D44" s="144"/>
      <c r="E44" s="145"/>
      <c r="F44" s="146"/>
      <c r="G44" s="147"/>
      <c r="H44" s="145"/>
      <c r="I44" s="149"/>
      <c r="J44" s="149"/>
    </row>
    <row r="45" spans="1:10" ht="10.5" customHeight="1">
      <c r="A45" s="142"/>
      <c r="B45" s="143" t="s">
        <v>113</v>
      </c>
      <c r="C45" s="144"/>
      <c r="D45" s="144"/>
      <c r="E45" s="145"/>
      <c r="F45" s="146"/>
      <c r="G45" s="147"/>
      <c r="H45" s="145"/>
      <c r="I45" s="149"/>
      <c r="J45" s="149"/>
    </row>
    <row r="46" spans="1:10" ht="12.75">
      <c r="A46" s="133"/>
      <c r="B46" s="143" t="s">
        <v>114</v>
      </c>
      <c r="C46" s="179"/>
      <c r="D46" s="179"/>
      <c r="E46" s="180"/>
      <c r="F46" s="151"/>
      <c r="G46" s="152"/>
      <c r="H46" s="153"/>
      <c r="I46" s="149"/>
      <c r="J46" s="149"/>
    </row>
    <row r="47" spans="1:10" ht="12.75">
      <c r="A47" s="133"/>
      <c r="B47" s="143" t="s">
        <v>115</v>
      </c>
      <c r="C47" s="179"/>
      <c r="D47" s="179"/>
      <c r="E47" s="180"/>
      <c r="F47" s="151"/>
      <c r="G47" s="152"/>
      <c r="H47" s="153"/>
      <c r="I47" s="149"/>
      <c r="J47" s="149"/>
    </row>
    <row r="48" spans="1:10" ht="12.75">
      <c r="A48" s="133"/>
      <c r="B48" s="143" t="s">
        <v>116</v>
      </c>
      <c r="C48" s="179"/>
      <c r="D48" s="179"/>
      <c r="E48" s="180"/>
      <c r="F48" s="151"/>
      <c r="G48" s="152"/>
      <c r="H48" s="153"/>
      <c r="I48" s="149"/>
      <c r="J48" s="149"/>
    </row>
    <row r="49" spans="1:10" ht="12.75">
      <c r="A49" s="133"/>
      <c r="B49" s="143" t="s">
        <v>117</v>
      </c>
      <c r="C49" s="179"/>
      <c r="D49" s="179"/>
      <c r="E49" s="180"/>
      <c r="F49" s="151"/>
      <c r="G49" s="152"/>
      <c r="H49" s="153"/>
      <c r="I49" s="149"/>
      <c r="J49" s="149"/>
    </row>
    <row r="50" spans="1:10" ht="12.75" customHeight="1" hidden="1">
      <c r="A50" s="133"/>
      <c r="B50" s="143" t="s">
        <v>118</v>
      </c>
      <c r="C50" s="179"/>
      <c r="D50" s="179"/>
      <c r="E50" s="180"/>
      <c r="F50" s="151"/>
      <c r="G50" s="152"/>
      <c r="H50" s="153"/>
      <c r="I50" s="149"/>
      <c r="J50" s="149"/>
    </row>
    <row r="51" spans="1:10" ht="27.75" customHeight="1">
      <c r="A51" s="133" t="s">
        <v>42</v>
      </c>
      <c r="B51" s="134" t="s">
        <v>128</v>
      </c>
      <c r="C51" s="135"/>
      <c r="D51" s="135">
        <v>0</v>
      </c>
      <c r="E51" s="150">
        <v>0</v>
      </c>
      <c r="F51" s="151">
        <v>0</v>
      </c>
      <c r="G51" s="152">
        <v>0</v>
      </c>
      <c r="H51" s="153">
        <v>0</v>
      </c>
      <c r="I51" s="148">
        <v>0</v>
      </c>
      <c r="J51" s="148">
        <v>0</v>
      </c>
    </row>
    <row r="52" spans="1:10" ht="0.75" customHeight="1">
      <c r="A52" s="142"/>
      <c r="B52" s="143" t="s">
        <v>112</v>
      </c>
      <c r="C52" s="144"/>
      <c r="D52" s="144"/>
      <c r="E52" s="145"/>
      <c r="F52" s="146"/>
      <c r="G52" s="147"/>
      <c r="H52" s="145"/>
      <c r="I52" s="149"/>
      <c r="J52" s="149"/>
    </row>
    <row r="53" spans="1:10" ht="11.25" customHeight="1">
      <c r="A53" s="142"/>
      <c r="B53" s="143" t="s">
        <v>113</v>
      </c>
      <c r="C53" s="144"/>
      <c r="D53" s="144"/>
      <c r="E53" s="145"/>
      <c r="F53" s="146"/>
      <c r="G53" s="147"/>
      <c r="H53" s="145"/>
      <c r="I53" s="149"/>
      <c r="J53" s="149"/>
    </row>
    <row r="54" spans="1:10" ht="12.75">
      <c r="A54" s="142"/>
      <c r="B54" s="143" t="s">
        <v>114</v>
      </c>
      <c r="C54" s="135"/>
      <c r="D54" s="135"/>
      <c r="E54" s="150"/>
      <c r="F54" s="151"/>
      <c r="G54" s="152"/>
      <c r="H54" s="153"/>
      <c r="I54" s="149"/>
      <c r="J54" s="149"/>
    </row>
    <row r="55" spans="1:10" ht="12.75">
      <c r="A55" s="142"/>
      <c r="B55" s="143" t="s">
        <v>115</v>
      </c>
      <c r="C55" s="135"/>
      <c r="D55" s="135"/>
      <c r="E55" s="150"/>
      <c r="F55" s="151"/>
      <c r="G55" s="152"/>
      <c r="H55" s="153"/>
      <c r="I55" s="149"/>
      <c r="J55" s="149"/>
    </row>
    <row r="56" spans="1:10" ht="12.75">
      <c r="A56" s="142"/>
      <c r="B56" s="143" t="s">
        <v>116</v>
      </c>
      <c r="C56" s="135"/>
      <c r="D56" s="135"/>
      <c r="E56" s="150"/>
      <c r="F56" s="151"/>
      <c r="G56" s="152"/>
      <c r="H56" s="153"/>
      <c r="I56" s="149"/>
      <c r="J56" s="149"/>
    </row>
    <row r="57" spans="1:10" ht="13.5" customHeight="1">
      <c r="A57" s="142"/>
      <c r="B57" s="143" t="s">
        <v>117</v>
      </c>
      <c r="C57" s="135"/>
      <c r="D57" s="135"/>
      <c r="E57" s="150"/>
      <c r="F57" s="151"/>
      <c r="G57" s="152"/>
      <c r="H57" s="153"/>
      <c r="I57" s="149"/>
      <c r="J57" s="149"/>
    </row>
    <row r="58" spans="1:10" ht="12.75" customHeight="1" hidden="1">
      <c r="A58" s="142"/>
      <c r="B58" s="143" t="s">
        <v>118</v>
      </c>
      <c r="C58" s="135"/>
      <c r="D58" s="135"/>
      <c r="E58" s="150"/>
      <c r="F58" s="151"/>
      <c r="G58" s="152"/>
      <c r="H58" s="153"/>
      <c r="I58" s="149"/>
      <c r="J58" s="149"/>
    </row>
    <row r="59" spans="1:10" ht="12.75">
      <c r="A59" s="142"/>
      <c r="B59" s="181" t="s">
        <v>113</v>
      </c>
      <c r="C59" s="182"/>
      <c r="D59" s="182"/>
      <c r="E59" s="153"/>
      <c r="F59" s="151"/>
      <c r="G59" s="152"/>
      <c r="H59" s="153"/>
      <c r="I59" s="149"/>
      <c r="J59" s="149"/>
    </row>
    <row r="60" spans="1:10" ht="11.25" customHeight="1">
      <c r="A60" s="142" t="s">
        <v>129</v>
      </c>
      <c r="B60" s="177" t="s">
        <v>130</v>
      </c>
      <c r="C60" s="183"/>
      <c r="D60" s="183"/>
      <c r="E60" s="184"/>
      <c r="F60" s="151"/>
      <c r="G60" s="152"/>
      <c r="H60" s="153"/>
      <c r="I60" s="149"/>
      <c r="J60" s="149"/>
    </row>
    <row r="61" spans="1:10" ht="14.25" customHeight="1">
      <c r="A61" s="142" t="s">
        <v>131</v>
      </c>
      <c r="B61" s="177" t="s">
        <v>132</v>
      </c>
      <c r="C61" s="183"/>
      <c r="D61" s="183"/>
      <c r="E61" s="184"/>
      <c r="F61" s="151"/>
      <c r="G61" s="152"/>
      <c r="H61" s="153"/>
      <c r="I61" s="149"/>
      <c r="J61" s="149"/>
    </row>
    <row r="62" spans="1:10" ht="27" customHeight="1">
      <c r="A62" s="185" t="s">
        <v>44</v>
      </c>
      <c r="B62" s="186" t="s">
        <v>133</v>
      </c>
      <c r="C62" s="187"/>
      <c r="D62" s="187"/>
      <c r="E62" s="188"/>
      <c r="F62" s="189"/>
      <c r="G62" s="190"/>
      <c r="H62" s="191"/>
      <c r="I62" s="149"/>
      <c r="J62" s="149"/>
    </row>
    <row r="63" spans="1:10" ht="14.25" customHeight="1">
      <c r="A63" s="162"/>
      <c r="B63" s="163" t="s">
        <v>134</v>
      </c>
      <c r="C63" s="164"/>
      <c r="D63" s="164"/>
      <c r="E63" s="165"/>
      <c r="F63" s="166"/>
      <c r="G63" s="167"/>
      <c r="H63" s="165"/>
      <c r="I63" s="149"/>
      <c r="J63" s="149"/>
    </row>
    <row r="64" spans="1:10" ht="1.5" customHeight="1" hidden="1">
      <c r="A64" s="168"/>
      <c r="B64" s="169"/>
      <c r="C64" s="170"/>
      <c r="D64" s="170"/>
      <c r="E64" s="171"/>
      <c r="F64" s="172"/>
      <c r="G64" s="173"/>
      <c r="H64" s="171"/>
      <c r="I64" s="149"/>
      <c r="J64" s="149"/>
    </row>
    <row r="65" spans="1:10" ht="12.75">
      <c r="A65" s="192"/>
      <c r="B65" s="193" t="s">
        <v>114</v>
      </c>
      <c r="C65" s="194"/>
      <c r="D65" s="194"/>
      <c r="E65" s="195"/>
      <c r="F65" s="196"/>
      <c r="G65" s="197"/>
      <c r="H65" s="198"/>
      <c r="I65" s="149"/>
      <c r="J65" s="149"/>
    </row>
    <row r="66" spans="1:10" ht="12.75">
      <c r="A66" s="142"/>
      <c r="B66" s="143" t="s">
        <v>115</v>
      </c>
      <c r="C66" s="199"/>
      <c r="D66" s="199"/>
      <c r="E66" s="200"/>
      <c r="F66" s="151"/>
      <c r="G66" s="152"/>
      <c r="H66" s="153"/>
      <c r="I66" s="149"/>
      <c r="J66" s="149"/>
    </row>
    <row r="67" spans="1:10" ht="12.75">
      <c r="A67" s="142"/>
      <c r="B67" s="143" t="s">
        <v>116</v>
      </c>
      <c r="C67" s="199"/>
      <c r="D67" s="199"/>
      <c r="E67" s="200"/>
      <c r="F67" s="151"/>
      <c r="G67" s="152"/>
      <c r="H67" s="153"/>
      <c r="I67" s="149"/>
      <c r="J67" s="149"/>
    </row>
    <row r="68" spans="1:10" ht="12.75">
      <c r="A68" s="142"/>
      <c r="B68" s="143" t="s">
        <v>117</v>
      </c>
      <c r="C68" s="199"/>
      <c r="D68" s="199"/>
      <c r="E68" s="200"/>
      <c r="F68" s="151"/>
      <c r="G68" s="152"/>
      <c r="H68" s="153"/>
      <c r="I68" s="149"/>
      <c r="J68" s="149"/>
    </row>
    <row r="69" spans="1:10" ht="12.75" customHeight="1" hidden="1">
      <c r="A69" s="142"/>
      <c r="B69" s="143" t="s">
        <v>118</v>
      </c>
      <c r="C69" s="199"/>
      <c r="D69" s="199"/>
      <c r="E69" s="200"/>
      <c r="F69" s="151"/>
      <c r="G69" s="152"/>
      <c r="H69" s="153"/>
      <c r="I69" s="149"/>
      <c r="J69" s="149"/>
    </row>
    <row r="70" spans="1:10" ht="24" customHeight="1">
      <c r="A70" s="133" t="s">
        <v>135</v>
      </c>
      <c r="B70" s="160" t="s">
        <v>136</v>
      </c>
      <c r="C70" s="135">
        <v>28.09</v>
      </c>
      <c r="D70" s="135">
        <v>25.2</v>
      </c>
      <c r="E70" s="150">
        <v>2.89</v>
      </c>
      <c r="F70" s="151">
        <v>28.09</v>
      </c>
      <c r="G70" s="152">
        <v>10</v>
      </c>
      <c r="H70" s="153">
        <v>28.09</v>
      </c>
      <c r="I70" s="161">
        <v>30</v>
      </c>
      <c r="J70" s="161">
        <v>30</v>
      </c>
    </row>
    <row r="71" spans="1:10" ht="12.75" customHeight="1" hidden="1">
      <c r="A71" s="201"/>
      <c r="B71" s="143" t="s">
        <v>137</v>
      </c>
      <c r="C71" s="182"/>
      <c r="D71" s="182"/>
      <c r="E71" s="153"/>
      <c r="F71" s="151"/>
      <c r="G71" s="152"/>
      <c r="H71" s="153"/>
      <c r="I71" s="149"/>
      <c r="J71" s="149"/>
    </row>
    <row r="72" spans="1:10" ht="11.25" customHeight="1">
      <c r="A72" s="201"/>
      <c r="B72" s="143" t="s">
        <v>113</v>
      </c>
      <c r="C72" s="182"/>
      <c r="D72" s="182"/>
      <c r="E72" s="153"/>
      <c r="F72" s="151"/>
      <c r="G72" s="152"/>
      <c r="H72" s="153"/>
      <c r="I72" s="149"/>
      <c r="J72" s="149"/>
    </row>
    <row r="73" spans="1:10" ht="12.75">
      <c r="A73" s="201"/>
      <c r="B73" s="143" t="s">
        <v>114</v>
      </c>
      <c r="C73" s="182"/>
      <c r="D73" s="182"/>
      <c r="E73" s="153"/>
      <c r="F73" s="151"/>
      <c r="G73" s="152"/>
      <c r="H73" s="153"/>
      <c r="I73" s="149"/>
      <c r="J73" s="149"/>
    </row>
    <row r="74" spans="1:10" ht="12.75">
      <c r="A74" s="201"/>
      <c r="B74" s="143" t="s">
        <v>115</v>
      </c>
      <c r="C74" s="182"/>
      <c r="D74" s="182"/>
      <c r="E74" s="153"/>
      <c r="F74" s="151"/>
      <c r="G74" s="152"/>
      <c r="H74" s="153"/>
      <c r="I74" s="149"/>
      <c r="J74" s="149"/>
    </row>
    <row r="75" spans="1:10" ht="12.75">
      <c r="A75" s="201"/>
      <c r="B75" s="143" t="s">
        <v>116</v>
      </c>
      <c r="C75" s="182"/>
      <c r="D75" s="182"/>
      <c r="E75" s="153"/>
      <c r="F75" s="151"/>
      <c r="G75" s="152"/>
      <c r="H75" s="153"/>
      <c r="I75" s="149"/>
      <c r="J75" s="149"/>
    </row>
    <row r="76" spans="1:10" ht="13.5" customHeight="1" thickBot="1">
      <c r="A76" s="202"/>
      <c r="B76" s="143" t="s">
        <v>117</v>
      </c>
      <c r="C76" s="203"/>
      <c r="D76" s="203"/>
      <c r="E76" s="204"/>
      <c r="F76" s="205"/>
      <c r="G76" s="206"/>
      <c r="H76" s="204"/>
      <c r="I76" s="207"/>
      <c r="J76" s="207"/>
    </row>
    <row r="77" spans="1:9" ht="12.75" hidden="1">
      <c r="A77" s="208"/>
      <c r="B77" s="209" t="s">
        <v>118</v>
      </c>
      <c r="C77" s="208"/>
      <c r="D77" s="208"/>
      <c r="E77" s="208"/>
      <c r="F77" s="208"/>
      <c r="G77" s="208"/>
      <c r="H77" s="208"/>
      <c r="I77" s="208"/>
    </row>
    <row r="78" spans="1:9" ht="5.25" customHeight="1">
      <c r="A78" s="132"/>
      <c r="B78" s="210"/>
      <c r="C78" s="132"/>
      <c r="D78" s="132"/>
      <c r="E78" s="132"/>
      <c r="F78" s="132"/>
      <c r="G78" s="132"/>
      <c r="H78" s="132"/>
      <c r="I78" s="211"/>
    </row>
    <row r="79" spans="1:9" ht="12.75">
      <c r="A79" s="132"/>
      <c r="B79" s="132"/>
      <c r="C79" s="132"/>
      <c r="D79" s="132"/>
      <c r="E79" s="132"/>
      <c r="F79" s="132"/>
      <c r="G79" s="132"/>
      <c r="H79" s="132"/>
      <c r="I79" s="132"/>
    </row>
    <row r="80" spans="1:9" ht="12.75">
      <c r="A80" s="132"/>
      <c r="B80" s="212"/>
      <c r="C80" s="212"/>
      <c r="D80" s="212"/>
      <c r="E80" s="212"/>
      <c r="F80" s="212"/>
      <c r="G80" s="212"/>
      <c r="H80" s="132"/>
      <c r="I80" s="132"/>
    </row>
    <row r="81" spans="1:9" ht="12.75">
      <c r="A81" s="132"/>
      <c r="B81" s="213"/>
      <c r="C81" s="213"/>
      <c r="D81" s="213"/>
      <c r="E81" s="213"/>
      <c r="F81" s="213"/>
      <c r="G81" s="213"/>
      <c r="H81" s="132"/>
      <c r="I81" s="132"/>
    </row>
    <row r="82" spans="1:9" ht="12.75">
      <c r="A82" s="132"/>
      <c r="B82" s="212"/>
      <c r="C82" s="212"/>
      <c r="D82" s="212"/>
      <c r="E82" s="212"/>
      <c r="F82" s="212"/>
      <c r="G82" s="212"/>
      <c r="H82" s="132"/>
      <c r="I82" s="132"/>
    </row>
    <row r="83" spans="1:9" ht="12.75">
      <c r="A83" s="132"/>
      <c r="B83" s="214"/>
      <c r="C83" s="132"/>
      <c r="D83" s="132"/>
      <c r="E83" s="132"/>
      <c r="F83" s="132"/>
      <c r="G83" s="132"/>
      <c r="H83" s="132"/>
      <c r="I83" s="132"/>
    </row>
    <row r="84" spans="1:9" ht="12.75">
      <c r="A84" s="132"/>
      <c r="B84" s="132"/>
      <c r="C84" s="132"/>
      <c r="D84" s="132"/>
      <c r="E84" s="132"/>
      <c r="F84" s="132"/>
      <c r="G84" s="132"/>
      <c r="H84" s="132"/>
      <c r="I84" s="132"/>
    </row>
    <row r="85" spans="1:9" ht="12.75">
      <c r="A85" s="132"/>
      <c r="B85" s="132"/>
      <c r="C85" s="132"/>
      <c r="D85" s="132"/>
      <c r="E85" s="132"/>
      <c r="F85" s="132"/>
      <c r="G85" s="132"/>
      <c r="H85" s="132"/>
      <c r="I85" s="132"/>
    </row>
    <row r="86" spans="1:9" ht="12.75">
      <c r="A86" s="132"/>
      <c r="B86" s="132"/>
      <c r="C86" s="132"/>
      <c r="D86" s="132"/>
      <c r="E86" s="132"/>
      <c r="F86" s="132"/>
      <c r="G86" s="132"/>
      <c r="H86" s="132"/>
      <c r="I86" s="132"/>
    </row>
    <row r="87" spans="1:9" ht="12.75">
      <c r="A87" s="132"/>
      <c r="B87" s="132"/>
      <c r="C87" s="132"/>
      <c r="D87" s="132"/>
      <c r="E87" s="132"/>
      <c r="F87" s="132"/>
      <c r="G87" s="132"/>
      <c r="H87" s="132"/>
      <c r="I87" s="132"/>
    </row>
    <row r="88" spans="1:9" ht="12.75">
      <c r="A88" s="132"/>
      <c r="B88" s="132"/>
      <c r="C88" s="132"/>
      <c r="D88" s="132"/>
      <c r="E88" s="132"/>
      <c r="F88" s="132"/>
      <c r="G88" s="132"/>
      <c r="H88" s="132"/>
      <c r="I88" s="132"/>
    </row>
  </sheetData>
  <mergeCells count="26">
    <mergeCell ref="B81:G81"/>
    <mergeCell ref="E63:E64"/>
    <mergeCell ref="F63:F64"/>
    <mergeCell ref="G63:G64"/>
    <mergeCell ref="H63:H64"/>
    <mergeCell ref="A63:A64"/>
    <mergeCell ref="B63:B64"/>
    <mergeCell ref="C63:C64"/>
    <mergeCell ref="D63:D64"/>
    <mergeCell ref="E25:E26"/>
    <mergeCell ref="F25:F26"/>
    <mergeCell ref="G25:G26"/>
    <mergeCell ref="H25:H26"/>
    <mergeCell ref="A25:A26"/>
    <mergeCell ref="B25:B26"/>
    <mergeCell ref="C25:C26"/>
    <mergeCell ref="D25:D26"/>
    <mergeCell ref="H1:J1"/>
    <mergeCell ref="A2:I2"/>
    <mergeCell ref="H3:J3"/>
    <mergeCell ref="A4:A5"/>
    <mergeCell ref="B4:B5"/>
    <mergeCell ref="C4:E4"/>
    <mergeCell ref="F4:H4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tarif11</dc:creator>
  <cp:keywords/>
  <dc:description/>
  <cp:lastModifiedBy>tarif11</cp:lastModifiedBy>
  <dcterms:created xsi:type="dcterms:W3CDTF">2010-12-09T05:42:18Z</dcterms:created>
  <dcterms:modified xsi:type="dcterms:W3CDTF">2010-12-09T05:43:41Z</dcterms:modified>
  <cp:category/>
  <cp:version/>
  <cp:contentType/>
  <cp:contentStatus/>
</cp:coreProperties>
</file>