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281" windowWidth="12120" windowHeight="9120" tabRatio="784" firstSheet="2" activeTab="2"/>
  </bookViews>
  <sheets>
    <sheet name="Заголовок" sheetId="1" r:id="rId1"/>
    <sheet name="Содержание" sheetId="2" r:id="rId2"/>
    <sheet name="3" sheetId="3" r:id="rId3"/>
    <sheet name="4" sheetId="4" r:id="rId4"/>
    <sheet name="5" sheetId="5" r:id="rId5"/>
    <sheet name="6" sheetId="6" r:id="rId6"/>
    <sheet name="15" sheetId="7" r:id="rId7"/>
    <sheet name="16" sheetId="8" r:id="rId8"/>
    <sheet name="17" sheetId="9" r:id="rId9"/>
    <sheet name="17.1" sheetId="10" r:id="rId10"/>
    <sheet name="18.2" sheetId="11" r:id="rId11"/>
    <sheet name="20" sheetId="12" r:id="rId12"/>
    <sheet name="20.1" sheetId="13" r:id="rId13"/>
    <sheet name="21.3" sheetId="14" r:id="rId14"/>
    <sheet name="24" sheetId="15" r:id="rId15"/>
    <sheet name="25" sheetId="16" r:id="rId16"/>
    <sheet name="27" sheetId="17" r:id="rId17"/>
    <sheet name="P2.1" sheetId="18" r:id="rId18"/>
    <sheet name="P2.2" sheetId="19" r:id="rId19"/>
    <sheet name="2.3" sheetId="20" r:id="rId20"/>
  </sheets>
  <externalReferences>
    <externalReference r:id="rId23"/>
  </externalReferences>
  <definedNames>
    <definedName name="Contents">'Содержание'!$A$3</definedName>
    <definedName name="H?Address">'Заголовок'!$B$7:$G$7</definedName>
    <definedName name="H?Description">'Заголовок'!$A$4</definedName>
    <definedName name="H?EntityName">'Заголовок'!$B$6:$G$6</definedName>
    <definedName name="H?Name">'Заголовок'!$G$1</definedName>
    <definedName name="H?OKATO">'Заголовок'!$D$12</definedName>
    <definedName name="H?OKFS">'Заголовок'!$G$12</definedName>
    <definedName name="H?OKOGU">'Заголовок'!$E$12</definedName>
    <definedName name="H?OKONX">'Заголовок'!$C$12</definedName>
    <definedName name="H?OKOPF">'Заголовок'!$F$12</definedName>
    <definedName name="H?OKPO">'Заголовок'!$A$12</definedName>
    <definedName name="H?OKVD">'Заголовок'!$B$12</definedName>
    <definedName name="H?Period">'Заголовок'!$B$14</definedName>
    <definedName name="H?Table">'Заголовок'!$A$4:$G$15</definedName>
    <definedName name="H?Title">'Заголовок'!$A$2</definedName>
    <definedName name="Helper_ТЭС_Котельные">'[1]Справочники'!$A$2:$A$4,'[1]Справочники'!$A$16:$A$18</definedName>
    <definedName name="P1_T1_Protect" hidden="1">#REF!,#REF!,#REF!,#REF!,#REF!,#REF!</definedName>
    <definedName name="P1_T16_Protect" hidden="1">'16'!$G$10:$K$14,'16'!$G$17:$K$17,'16'!$G$20:$K$20,'16'!$G$23:$K$23,'16'!$G$26:$K$26,'16'!$G$29:$K$29,'16'!$G$33:$K$34,'16'!$G$38:$K$40</definedName>
    <definedName name="P1_T17?L4">'[1]29'!$J$18:$J$25,'[1]29'!$G$18:$G$25,'[1]29'!$G$35:$G$42,'[1]29'!$J$35:$J$42,'[1]29'!$G$60,'[1]29'!$J$60,'[1]29'!$M$60,'[1]29'!$P$60,'[1]29'!$P$18:$P$25,'[1]29'!$G$9:$G$16</definedName>
    <definedName name="P1_T17?unit?РУБ.ГКАЛ">'[1]29'!$F$44:$F$51,'[1]29'!$I$44:$I$51,'[1]29'!$L$44:$L$51,'[1]29'!$F$18:$F$25,'[1]29'!$I$60,'[1]29'!$L$60,'[1]29'!$O$60,'[1]29'!$F$60,'[1]29'!$F$9:$F$16,'[1]29'!$I$9:$I$16</definedName>
    <definedName name="P1_T17?unit?ТГКАЛ">'[1]29'!$M$18:$M$25,'[1]29'!$J$18:$J$25,'[1]29'!$G$18:$G$25,'[1]29'!$G$35:$G$42,'[1]29'!$J$35:$J$42,'[1]29'!$G$60,'[1]29'!$J$60,'[1]29'!$M$60,'[1]29'!$P$60,'[1]29'!$G$9:$G$16</definedName>
    <definedName name="P1_T17_Protection">'[1]29'!$O$47:$P$51,'[1]29'!$L$47:$M$51,'[1]29'!$L$53:$M$53,'[1]29'!$L$55:$M$59,'[1]29'!$O$53:$P$53,'[1]29'!$O$55:$P$59,'[1]29'!$F$12:$G$16,'[1]29'!$F$10:$G$10</definedName>
    <definedName name="P1_T18.2_Protect" hidden="1">'18.2'!$F$12:$J$19,'18.2'!$F$22:$J$25,'18.2'!$B$28:$J$33,'18.2'!$F$35:$J$35,'18.2'!$B$37:$J$45,'18.2'!$F$49:$J$54,'18.2'!$F$61:$J$61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21_Protection">'[1]21'!$O$31:$S$33,'[1]21'!$E$11,'[1]21'!$G$11:$K$11,'[1]21'!$M$11,'[1]21'!$O$11:$S$11,'[1]21'!$E$14:$E$16,'[1]21'!$G$14:$K$16,'[1]21'!$M$14:$M$16,'[1]21'!$O$14:$S$16</definedName>
    <definedName name="P1_T23_Protection">'[1]23'!$F$9:$J$25,'[1]23'!$O$9:$P$25,'[1]23'!$A$32:$A$34,'[1]23'!$F$32:$J$34,'[1]23'!$O$32:$P$34,'[1]23'!$A$37:$A$53,'[1]23'!$F$37:$J$53,'[1]23'!$O$37:$P$53</definedName>
    <definedName name="P1_T25_protection">'[1]25'!$G$8:$J$21,'[1]25'!$G$24:$J$28,'[1]25'!$G$30:$J$33,'[1]25'!$G$35:$J$37,'[1]25'!$G$41:$J$42,'[1]25'!$L$8:$O$21,'[1]25'!$L$24:$O$28,'[1]25'!$L$30:$O$33</definedName>
    <definedName name="P1_T26_Protection">'[1]26'!$B$34:$B$36,'[1]26'!$F$8:$I$8,'[1]26'!$F$10:$I$11,'[1]26'!$F$13:$I$15,'[1]26'!$F$18:$I$19,'[1]26'!$F$22:$I$24,'[1]26'!$F$26:$I$26,'[1]26'!$F$29:$I$32</definedName>
    <definedName name="P1_T27_Protection">'[1]27'!$B$34:$B$36,'[1]27'!$F$8:$I$8,'[1]27'!$F$10:$I$11,'[1]27'!$F$13:$I$15,'[1]27'!$F$18:$I$19,'[1]27'!$F$22:$I$24,'[1]27'!$F$26:$I$26,'[1]27'!$F$29:$I$32</definedName>
    <definedName name="P1_T28?axis?R?ПЭ">'[1]28'!$D$16:$I$18,'[1]28'!$D$22:$I$24,'[1]28'!$D$28:$I$30,'[1]28'!$D$37:$I$39,'[1]28'!$D$42:$I$44,'[1]28'!$D$48:$I$50,'[1]28'!$D$54:$I$56,'[1]28'!$D$63:$I$65</definedName>
    <definedName name="P1_T28?axis?R?ПЭ?">'[1]28'!$B$16:$B$18,'[1]28'!$B$22:$B$24,'[1]28'!$B$28:$B$30,'[1]28'!$B$37:$B$39,'[1]28'!$B$42:$B$44,'[1]28'!$B$48:$B$50,'[1]28'!$B$54:$B$56,'[1]28'!$B$63:$B$65</definedName>
    <definedName name="P1_T28?Data">'[1]28'!$G$242:$H$265,'[1]28'!$D$242:$E$265,'[1]28'!$G$216:$H$239,'[1]28'!$D$268:$E$292,'[1]28'!$G$268:$H$292,'[1]28'!$D$216:$E$239,'[1]28'!$G$190:$H$213</definedName>
    <definedName name="P1_T28_Protection">'[1]28'!$B$74:$B$76,'[1]28'!$B$80:$B$82,'[1]28'!$B$89:$B$91,'[1]28'!$B$94:$B$96,'[1]28'!$B$100:$B$102,'[1]28'!$B$106:$B$108,'[1]28'!$B$115:$B$117,'[1]28'!$B$120:$B$122</definedName>
    <definedName name="P1_T4_Protect" hidden="1">'4'!$G$20:$J$20,'4'!$G$22:$J$22,'4'!$G$24:$J$28,'4'!$L$11:$O$17,'4'!$L$20:$O$20,'4'!$L$22:$O$22,'4'!$L$24:$O$28,'4'!$Q$11:$T$17,'4'!$Q$20:$T$20</definedName>
    <definedName name="P1_T6_Protect" hidden="1">'6'!$D$46:$H$55,'6'!$J$46:$N$55,'6'!$D$57:$H$59,'6'!$J$57:$N$59,'6'!$B$10:$B$19,'6'!$D$10:$H$19,'6'!$J$10:$N$19,'6'!$D$21:$H$23,'6'!$J$21:$N$23</definedName>
    <definedName name="P10_T1_Protect" hidden="1">#REF!,#REF!,#REF!,#REF!,#REF!</definedName>
    <definedName name="P10_T28_Protection">'[1]28'!$G$167:$H$169,'[1]28'!$D$172:$E$174,'[1]28'!$G$172:$H$174,'[1]28'!$D$178:$E$180,'[1]28'!$G$178:$H$181,'[1]28'!$D$184:$E$186,'[1]28'!$G$184:$H$186</definedName>
    <definedName name="P11_T1_Protect" hidden="1">#REF!,#REF!,#REF!,#REF!,#REF!</definedName>
    <definedName name="P11_T28_Protection">'[1]28'!$D$193:$E$195,'[1]28'!$G$193:$H$195,'[1]28'!$D$198:$E$200,'[1]28'!$G$198:$H$200,'[1]28'!$D$204:$E$206,'[1]28'!$G$204:$H$206,'[1]28'!$D$210:$E$212,'[1]28'!$B$68:$B$70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#REF!,#REF!,#REF!,#REF!,#REF!,#REF!</definedName>
    <definedName name="P2_T17?L4">'[1]29'!$J$9:$J$16,'[1]29'!$M$9:$M$16,'[1]29'!$P$9:$P$16,'[1]29'!$G$44:$G$51,'[1]29'!$J$44:$J$51,'[1]29'!$M$44:$M$51,'[1]29'!$M$35:$M$42,'[1]29'!$P$35:$P$42,'[1]29'!$P$44:$P$51</definedName>
    <definedName name="P2_T17?unit?РУБ.ГКАЛ">'[1]29'!$I$18:$I$25,'[1]29'!$L$9:$L$16,'[1]29'!$L$18:$L$25,'[1]29'!$O$9:$O$16,'[1]29'!$F$35:$F$42,'[1]29'!$I$35:$I$42,'[1]29'!$L$35:$L$42,'[1]29'!$O$35:$O$51</definedName>
    <definedName name="P2_T17?unit?ТГКАЛ">'[1]29'!$J$9:$J$16,'[1]29'!$M$9:$M$16,'[1]29'!$P$9:$P$16,'[1]29'!$M$35:$M$42,'[1]29'!$P$35:$P$42,'[1]29'!$G$44:$G$51,'[1]29'!$J$44:$J$51,'[1]29'!$M$44:$M$51,'[1]29'!$P$44:$P$51</definedName>
    <definedName name="P2_T17_Protection">'[1]29'!$F$19:$G$19,'[1]29'!$F$21:$G$25,'[1]29'!$F$27:$G$27,'[1]29'!$F$29:$G$33,'[1]29'!$F$36:$G$36,'[1]29'!$F$38:$G$42,'[1]29'!$F$45:$G$45,'[1]29'!$F$47:$G$51</definedName>
    <definedName name="P2_T21_Protection">'[1]21'!$E$20:$E$22,'[1]21'!$G$20:$K$22,'[1]21'!$M$20:$M$22,'[1]21'!$O$20:$S$22,'[1]21'!$E$26:$E$28,'[1]21'!$G$26:$K$28,'[1]21'!$M$26:$M$28,'[1]21'!$O$26:$S$28</definedName>
    <definedName name="P2_T25_protection">'[1]25'!$L$35:$O$37,'[1]25'!$L$41:$O$42,'[1]25'!$Q$8:$T$21,'[1]25'!$Q$24:$T$28,'[1]25'!$Q$30:$T$33,'[1]25'!$Q$35:$T$37,'[1]25'!$Q$41:$T$42,'[1]25'!$B$35:$B$37</definedName>
    <definedName name="P2_T26_Protection">'[1]26'!$F$34:$I$36,'[1]26'!$K$8:$N$8,'[1]26'!$K$10:$N$11,'[1]26'!$K$13:$N$15,'[1]26'!$K$18:$N$19,'[1]26'!$K$22:$N$24,'[1]26'!$K$26:$N$26,'[1]26'!$K$29:$N$32</definedName>
    <definedName name="P2_T27_Protection">'[1]27'!$F$34:$I$36,'[1]27'!$K$8:$N$8,'[1]27'!$K$10:$N$11,'[1]27'!$K$13:$N$15,'[1]27'!$K$18:$N$19,'[1]27'!$K$22:$N$24,'[1]27'!$K$26:$N$26,'[1]27'!$K$29:$N$32</definedName>
    <definedName name="P2_T28?axis?R?ПЭ">'[1]28'!$D$68:$I$70,'[1]28'!$D$74:$I$76,'[1]28'!$D$80:$I$82,'[1]28'!$D$89:$I$91,'[1]28'!$D$94:$I$96,'[1]28'!$D$100:$I$102,'[1]28'!$D$106:$I$108,'[1]28'!$D$115:$I$117</definedName>
    <definedName name="P2_T28?axis?R?ПЭ?">'[1]28'!$B$68:$B$70,'[1]28'!$B$74:$B$76,'[1]28'!$B$80:$B$82,'[1]28'!$B$89:$B$91,'[1]28'!$B$94:$B$96,'[1]28'!$B$100:$B$102,'[1]28'!$B$106:$B$108,'[1]28'!$B$115:$B$117</definedName>
    <definedName name="P2_T28_Protection">'[1]28'!$B$126:$B$128,'[1]28'!$B$132:$B$134,'[1]28'!$B$141:$B$143,'[1]28'!$B$146:$B$148,'[1]28'!$B$152:$B$154,'[1]28'!$B$158:$B$160,'[1]28'!$B$167:$B$169</definedName>
    <definedName name="P2_T4_Protect" hidden="1">'4'!$Q$22:$T$22,'4'!$Q$24:$T$28,'4'!$V$24:$Y$28,'4'!$V$22:$Y$22,'4'!$V$20:$Y$20,'4'!$V$11:$Y$17,'4'!$AA$11:$AD$17,'4'!$AA$20:$AD$20,'4'!$AA$22:$AD$22</definedName>
    <definedName name="P3_T1_Protect" hidden="1">#REF!,#REF!,#REF!,#REF!,#REF!</definedName>
    <definedName name="P3_T17_Protection">'[1]29'!$F$53:$G$53,'[1]29'!$F$55:$G$59,'[1]29'!$I$55:$J$59,'[1]29'!$I$53:$J$53,'[1]29'!$I$47:$J$51,'[1]29'!$I$45:$J$45,'[1]29'!$I$38:$J$42,'[1]29'!$I$36:$J$36</definedName>
    <definedName name="P3_T21_Protection">'[1]21'!$E$31:$E$33,'[1]21'!$G$31:$K$33,'[1]21'!$B$14:$B$16,'[1]21'!$B$20:$B$22,'[1]21'!$B$26:$B$28,'[1]21'!$B$31:$B$33,'[1]21'!$M$31:$M$33,P1_T21_Protection</definedName>
    <definedName name="P3_T27_Protection">'[1]27'!$K$34:$N$36,'[1]27'!$P$8:$S$8,'[1]27'!$P$10:$S$11,'[1]27'!$P$13:$S$15,'[1]27'!$P$18:$S$19,'[1]27'!$P$22:$S$24,'[1]27'!$P$26:$S$26,'[1]27'!$P$29:$S$32</definedName>
    <definedName name="P3_T28?axis?R?ПЭ">'[1]28'!$D$120:$I$122,'[1]28'!$D$126:$I$128,'[1]28'!$D$132:$I$134,'[1]28'!$D$141:$I$143,'[1]28'!$D$146:$I$148,'[1]28'!$D$152:$I$154,'[1]28'!$D$158:$I$160</definedName>
    <definedName name="P3_T28?axis?R?ПЭ?">'[1]28'!$B$120:$B$122,'[1]28'!$B$126:$B$128,'[1]28'!$B$132:$B$134,'[1]28'!$B$141:$B$143,'[1]28'!$B$146:$B$148,'[1]28'!$B$152:$B$154,'[1]28'!$B$158:$B$160</definedName>
    <definedName name="P3_T28_Protection">'[1]28'!$B$172:$B$174,'[1]28'!$B$178:$B$180,'[1]28'!$B$184:$B$186,'[1]28'!$B$193:$B$195,'[1]28'!$B$198:$B$200,'[1]28'!$B$204:$B$206,'[1]28'!$B$210:$B$212</definedName>
    <definedName name="P4_T1_Protect" hidden="1">#REF!,#REF!,#REF!,#REF!,#REF!,#REF!</definedName>
    <definedName name="P4_T17_Protection">'[1]29'!$I$29:$J$33,'[1]29'!$I$27:$J$27,'[1]29'!$I$21:$J$25,'[1]29'!$I$19:$J$19,'[1]29'!$I$12:$J$16,'[1]29'!$I$10:$J$10,'[1]29'!$L$10:$M$10,'[1]29'!$L$12:$M$16</definedName>
    <definedName name="P4_T28?axis?R?ПЭ">'[1]28'!$D$167:$I$169,'[1]28'!$D$172:$I$174,'[1]28'!$D$178:$I$180,'[1]28'!$D$184:$I$186,'[1]28'!$D$193:$I$195,'[1]28'!$D$198:$I$200,'[1]28'!$D$204:$I$206</definedName>
    <definedName name="P4_T28?axis?R?ПЭ?">'[1]28'!$B$167:$B$169,'[1]28'!$B$172:$B$174,'[1]28'!$B$178:$B$180,'[1]28'!$B$184:$B$186,'[1]28'!$B$193:$B$195,'[1]28'!$B$198:$B$200,'[1]28'!$B$204:$B$206</definedName>
    <definedName name="P4_T28_Protection">'[1]28'!$B$219:$B$221,'[1]28'!$B$224:$B$226,'[1]28'!$B$230:$B$232,'[1]28'!$B$236:$B$238,'[1]28'!$B$245:$B$247,'[1]28'!$B$250:$B$252,'[1]28'!$B$256:$B$258</definedName>
    <definedName name="P5_T1_Protect" hidden="1">#REF!,#REF!,#REF!,#REF!,#REF!</definedName>
    <definedName name="P5_T17_Protection">'[1]29'!$L$19:$M$19,'[1]29'!$L$21:$M$27,'[1]29'!$L$29:$M$33,'[1]29'!$L$36:$M$36,'[1]29'!$L$38:$M$42,'[1]29'!$L$45:$M$45,'[1]29'!$O$10:$P$10,'[1]29'!$O$12:$P$16</definedName>
    <definedName name="P5_T28?axis?R?ПЭ">'[1]28'!$D$210:$I$212,'[1]28'!$D$219:$I$221,'[1]28'!$D$224:$I$226,'[1]28'!$D$230:$I$232,'[1]28'!$D$236:$I$238,'[1]28'!$D$245:$I$247,'[1]28'!$D$250:$I$252</definedName>
    <definedName name="P5_T28?axis?R?ПЭ?">'[1]28'!$B$210:$B$212,'[1]28'!$B$219:$B$221,'[1]28'!$B$224:$B$226,'[1]28'!$B$230:$B$232,'[1]28'!$B$236:$B$238,'[1]28'!$B$245:$B$247,'[1]28'!$B$250:$B$252</definedName>
    <definedName name="P5_T28_Protection">'[1]28'!$B$262:$B$264,'[1]28'!$B$271:$B$273,'[1]28'!$B$276:$B$278,'[1]28'!$B$282:$B$284,'[1]28'!$B$288:$B$291,'[1]28'!$B$11:$B$13,'[1]28'!$B$16:$B$18,'[1]28'!$B$22:$B$24</definedName>
    <definedName name="P6_T1_Protect" hidden="1">#REF!,#REF!,#REF!,#REF!,#REF!</definedName>
    <definedName name="P6_T17_Protection">'[1]29'!$O$19:$P$19,'[1]29'!$O$21:$P$25,'[1]29'!$O$27:$P$27,'[1]29'!$O$29:$P$33,'[1]29'!$O$36:$P$36,'[1]29'!$O$38:$P$42,'[1]29'!$O$45:$P$45,P1_T17_Protection</definedName>
    <definedName name="P6_T28?axis?R?ПЭ">'[1]28'!$D$256:$I$258,'[1]28'!$D$262:$I$264,'[1]28'!$D$271:$I$273,'[1]28'!$D$276:$I$278,'[1]28'!$D$282:$I$284,'[1]28'!$D$288:$I$291,'[1]28'!$D$11:$I$13,P1_T28?axis?R?ПЭ</definedName>
    <definedName name="P6_T28?axis?R?ПЭ?">'[1]28'!$B$256:$B$258,'[1]28'!$B$262:$B$264,'[1]28'!$B$271:$B$273,'[1]28'!$B$276:$B$278,'[1]28'!$B$282:$B$284,'[1]28'!$B$288:$B$291,'[1]28'!$B$11:$B$13,P1_T28?axis?R?ПЭ?</definedName>
    <definedName name="P6_T28_Protection">'[1]28'!$B$28:$B$30,'[1]28'!$B$37:$B$39,'[1]28'!$B$42:$B$44,'[1]28'!$B$48:$B$50,'[1]28'!$B$54:$B$56,'[1]28'!$B$63:$B$65,'[1]28'!$G$210:$H$212,'[1]28'!$D$11:$E$13</definedName>
    <definedName name="P7_T1_Protect" hidden="1">#REF!,#REF!,#REF!,#REF!,#REF!</definedName>
    <definedName name="P7_T28_Protection">'[1]28'!$G$11:$H$13,'[1]28'!$D$16:$E$18,'[1]28'!$G$16:$H$18,'[1]28'!$D$22:$E$24,'[1]28'!$G$22:$H$24,'[1]28'!$D$28:$E$30,'[1]28'!$G$28:$H$30,'[1]28'!$D$37:$E$39</definedName>
    <definedName name="P8_T1_Protect" hidden="1">#REF!,#REF!,#REF!,#REF!,#REF!</definedName>
    <definedName name="P8_T28_Protection">'[1]28'!$G$37:$H$39,'[1]28'!$D$42:$E$44,'[1]28'!$G$42:$H$44,'[1]28'!$D$48:$E$50,'[1]28'!$G$48:$H$50,'[1]28'!$D$54:$E$56,'[1]28'!$G$54:$H$56,'[1]28'!$D$89:$E$91</definedName>
    <definedName name="P9_T1_Protect" hidden="1">#REF!,#REF!,#REF!,#REF!,#REF!</definedName>
    <definedName name="P9_T28_Protection">'[1]28'!$G$89:$H$91,'[1]28'!$G$94:$H$96,'[1]28'!$D$94:$E$96,'[1]28'!$D$100:$E$102,'[1]28'!$G$100:$H$102,'[1]28'!$D$106:$E$108,'[1]28'!$G$106:$H$108,'[1]28'!$D$167:$E$169</definedName>
    <definedName name="Sheet2?prefix?">"H"</definedName>
    <definedName name="T1?Columns">#REF!</definedName>
    <definedName name="T1?Scope">#REF!</definedName>
    <definedName name="T1_Protect">P15_T1_Protect,P16_T1_Protect,P17_T1_Protect,P18_T1_Protect,P19_T1_Protect</definedName>
    <definedName name="T11?Data">#N/A</definedName>
    <definedName name="T15?Columns">'15'!$E$8:$I$8</definedName>
    <definedName name="T15?ItemComments">'15'!$D$9:$D$63</definedName>
    <definedName name="T15?Items">'15'!$C$9:$C$63</definedName>
    <definedName name="T15?Scope">'15'!$E$9:$I$63</definedName>
    <definedName name="T15?ВРАС">'15'!$B$36:$B$48</definedName>
    <definedName name="T15_Protect">'15'!$E$25:$I$29,'15'!$E$31:$I$34,'15'!$E$36:$I$48,'15'!$E$52:$I$53,'15'!$E$9:$I$17,'15'!$B$36:$B$48,'15'!$E$19:$I$21</definedName>
    <definedName name="T16?Columns">'16'!$G$6:$K$6</definedName>
    <definedName name="T16?ItemComments">'16'!$F$7:$F$47</definedName>
    <definedName name="T16?Items">'16'!$D$7:$D$47</definedName>
    <definedName name="T16?Scope">'16'!$G$7:$K$47</definedName>
    <definedName name="T16?Units">'16'!$E$7:$E$47</definedName>
    <definedName name="T16_Protect">'16'!$G$44:$K$44,'16'!$G$7:$K$8,P1_T16_Protect</definedName>
    <definedName name="T17.1?Equipment">'17.1'!$B$7:$B$27</definedName>
    <definedName name="T17.1?ItemComments">'17.1'!$D$4:$I$4</definedName>
    <definedName name="T17.1?Items">'17.1'!$D$5:$I$5</definedName>
    <definedName name="T17.1?Scope">'17.1'!$D$7:$I$27</definedName>
    <definedName name="T17.1_Protect">'17.1'!$D$14:$F$17,'17.1'!$D$19:$F$22,'17.1'!$I$9:$I$12,'17.1'!$I$14:$I$17,'17.1'!$I$19:$I$22,'17.1'!$D$9:$F$12</definedName>
    <definedName name="T17?Columns">'17'!$D$6:$H$6</definedName>
    <definedName name="T17?ItemComments">'17'!$B$7:$B$12</definedName>
    <definedName name="T17?Items">'17'!$C$7:$C$12</definedName>
    <definedName name="T17?L7">'[1]29'!$L$60,'[1]29'!$O$60,'[1]29'!$F$60,'[1]29'!$I$60</definedName>
    <definedName name="T17?Scope">'17'!$D$7:$H$12</definedName>
    <definedName name="T17?unit?ГКАЛЧ">'[1]29'!$M$26:$M$33,'[1]29'!$P$26:$P$33,'[1]29'!$G$52:$G$59,'[1]29'!$J$52:$J$59,'[1]29'!$M$52:$M$59,'[1]29'!$P$52:$P$59,'[1]29'!$G$26:$G$33,'[1]29'!$J$26:$J$33</definedName>
    <definedName name="T17?unit?РУБ.ГКАЛ">'[1]29'!$O$18:$O$25,P1_T17?unit?РУБ.ГКАЛ,P2_T17?unit?РУБ.ГКАЛ</definedName>
    <definedName name="T17?unit?ТГКАЛ">'[1]29'!$P$18:$P$25,P1_T17?unit?ТГКАЛ,P2_T17?unit?ТГКАЛ</definedName>
    <definedName name="T17?unit?ТРУБ.ГКАЛЧ.МЕС">'[1]29'!$L$26:$L$33,'[1]29'!$O$26:$O$33,'[1]29'!$F$52:$F$59,'[1]29'!$I$52:$I$59,'[1]29'!$L$52:$L$59,'[1]29'!$O$52:$O$59,'[1]29'!$F$26:$F$33,'[1]29'!$I$26:$I$33</definedName>
    <definedName name="T17_Protect">'21.3'!$E$70:$I$73,'21.3'!$E$10:$I$10,P1_T17_Protect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'18.2'!$F$5:$J$5</definedName>
    <definedName name="T18.2?item_ext?СБЫТ">'18.2'!#REF!,'18.2'!#REF!</definedName>
    <definedName name="T18.2?ItemComments">'18.2'!$E$6:$E$66</definedName>
    <definedName name="T18.2?Items">'18.2'!$C$6:$C$66</definedName>
    <definedName name="T18.2?Scope">'18.2'!$F$6:$J$66</definedName>
    <definedName name="T18.2?Units">'18.2'!$D$6:$D$66</definedName>
    <definedName name="T18.2?ВРАС">'18.2'!$B$37:$B$45,'18.2'!$B$28:$B$33</definedName>
    <definedName name="T18.2_Protect">'18.2'!$F$65:$J$66,'18.2'!$F$69:$J$69,'18.2'!$F$71:$J$74,'18.2'!$F$6:$J$8,P1_T18.2_Protect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'[1]19'!$J$8:$M$16,'[1]19'!$C$8:$H$16</definedName>
    <definedName name="T19_Protection">'[1]19'!$E$13:$H$13,'[1]19'!$E$15:$H$15,'[1]19'!$J$8:$M$11,'[1]19'!$J$13:$M$13,'[1]19'!$J$15:$M$15,'[1]19'!$E$4:$H$4,'[1]19'!$J$4:$M$4,'[1]19'!$E$8:$H$11</definedName>
    <definedName name="T2.1?Data">#N/A</definedName>
    <definedName name="T2.3_Protect">'2.3'!$F$30:$G$34,'2.3'!$H$24:$K$28</definedName>
    <definedName name="T2?Columns">'3'!$E$6:$X$6</definedName>
    <definedName name="T20.1?Columns">'20.1'!$B$6:$K$6</definedName>
    <definedName name="T20.1?Investments">'20.1'!$A$7:$A$54</definedName>
    <definedName name="T20.1?Scope">'20.1'!$B$7:$K$54</definedName>
    <definedName name="T20.1_Protect">'20.1'!$A$8:$K$52</definedName>
    <definedName name="T20?Columns">'20'!$E$6:$I$6</definedName>
    <definedName name="T20?ItemComments">'20'!$D$7:$D$26</definedName>
    <definedName name="T20?Items">'20'!$C$7:$C$26</definedName>
    <definedName name="T20?Scope">'20'!$E$7:$I$26</definedName>
    <definedName name="T20?unit?МКВТЧ">'[1]20'!$C$13:$M$13,'[1]20'!$C$15:$M$19,'[1]20'!$C$8:$M$11</definedName>
    <definedName name="T20_Protect">'20'!$E$13:$I$20,'20'!$E$9:$I$10</definedName>
    <definedName name="T20_Protection">'[1]20'!$E$8:$H$11,P1_T20_Protection</definedName>
    <definedName name="T21.2.1?Data">P1_T21.2.1?Data,P2_T21.2.1?Data</definedName>
    <definedName name="T21.2.2?Data">P1_T21.2.2?Data,P2_T21.2.2?Data</definedName>
    <definedName name="T21.3?Columns">'21.3'!$E$9:$I$9</definedName>
    <definedName name="T21.3?item_ext?СБЫТ">'21.3'!#REF!,'21.3'!#REF!</definedName>
    <definedName name="T21.3?ItemComments">'21.3'!$D$10:$D$73</definedName>
    <definedName name="T21.3?Items">'21.3'!$C$10:$C$73</definedName>
    <definedName name="T21.3?Scope">'21.3'!$E$10:$I$73</definedName>
    <definedName name="T21.3?ВРАС">'21.3'!$B$28:$B$46,'21.3'!$B$64:$B$66</definedName>
    <definedName name="T21.3_Protect">'21.3'!$E$19:$I$22,'21.3'!$E$24:$I$25,'21.3'!$B$28:$I$46,'21.3'!$E$48:$I$48,'21.3'!$E$51:$I$61,'21.3'!$B$64:$I$66,'21.3'!$E$13:$I$17</definedName>
    <definedName name="T21.4?Data">P1_T21.4?Data,P2_T21.4?Data</definedName>
    <definedName name="T21?axis?R?ПЭ">'[1]21'!$D$14:$S$16,'[1]21'!$D$26:$S$28,'[1]21'!$D$20:$S$22</definedName>
    <definedName name="T21?axis?R?ПЭ?">'[1]21'!$B$14:$B$16,'[1]21'!$B$26:$B$28,'[1]21'!$B$20:$B$22</definedName>
    <definedName name="T21?Data">'[1]21'!$D$14:$S$16,'[1]21'!$D$18:$S$18,'[1]21'!$D$20:$S$22,'[1]21'!$D$24:$S$24,'[1]21'!$D$26:$S$28,'[1]21'!$D$31:$S$33,'[1]21'!$D$11:$S$12</definedName>
    <definedName name="T21?L1">'[1]21'!$D$11:$S$12,'[1]21'!$D$14:$S$16,'[1]21'!$D$18:$S$18,'[1]21'!$D$20:$S$22,'[1]21'!$D$26:$S$28,'[1]21'!$D$24:$S$24</definedName>
    <definedName name="T21_Protection">P2_T21_Protection,P3_T21_Protection</definedName>
    <definedName name="T22?item_ext?ВСЕГО">'[1]22'!$E$8:$F$31,'[1]22'!$I$8:$J$31</definedName>
    <definedName name="T22?item_ext?ЭС">'[1]22'!$K$8:$L$31,'[1]22'!$G$8:$H$31</definedName>
    <definedName name="T22?L1">'[1]22'!$G$8:$G$31,'[1]22'!$I$8:$I$31,'[1]22'!$K$8:$K$31,'[1]22'!$E$8:$E$31</definedName>
    <definedName name="T22?L2">'[1]22'!$H$8:$H$31,'[1]22'!$J$8:$J$31,'[1]22'!$L$8:$L$31,'[1]22'!$F$8:$F$31</definedName>
    <definedName name="T22?unit?ГКАЛ.Ч">'[1]22'!$G$8:$G$31,'[1]22'!$I$8:$I$31,'[1]22'!$K$8:$K$31,'[1]22'!$E$8:$E$31</definedName>
    <definedName name="T22?unit?ТГКАЛ">'[1]22'!$H$8:$H$31,'[1]22'!$J$8:$J$31,'[1]22'!$L$8:$L$31,'[1]22'!$F$8:$F$31</definedName>
    <definedName name="T22_Protection">'[1]22'!$E$19:$L$23,'[1]22'!$E$25:$L$25,'[1]22'!$E$27:$L$31,'[1]22'!$E$17:$L$17</definedName>
    <definedName name="T23?axis?R?ВТОП">'[1]23'!$E$8:$P$30,'[1]23'!$E$36:$P$58</definedName>
    <definedName name="T23?axis?R?ВТОП?">'[1]23'!$C$8:$C$30,'[1]23'!$C$36:$C$58</definedName>
    <definedName name="T23?axis?R?ПЭ">'[1]23'!$E$8:$P$30,'[1]23'!$E$36:$P$58</definedName>
    <definedName name="T23?axis?R?ПЭ?">'[1]23'!$B$8:$B$30,'[1]23'!$B$36:$B$58</definedName>
    <definedName name="T23?axis?R?СЦТ">'[1]23'!$E$32:$P$34,'[1]23'!$E$60:$P$62</definedName>
    <definedName name="T23?axis?R?СЦТ?">'[1]23'!$A$60:$A$62,'[1]23'!$A$32:$A$34</definedName>
    <definedName name="T23?Data">'[1]23'!$E$37:$P$63,'[1]23'!$E$9:$P$35</definedName>
    <definedName name="T23?item_ext?ВСЕГО">'[1]23'!$A$55:$P$58,'[1]23'!$A$27:$P$30</definedName>
    <definedName name="T23?item_ext?ИТОГО">'[1]23'!$A$59:$P$59,'[1]23'!$A$31:$P$31</definedName>
    <definedName name="T23?item_ext?СЦТ">'[1]23'!$A$60:$P$62,'[1]23'!$A$32:$P$34</definedName>
    <definedName name="T23_Protection">'[1]23'!$A$60:$A$62,'[1]23'!$F$60:$J$62,'[1]23'!$O$60:$P$62,'[1]23'!$A$9:$A$25,P1_T23_Protection</definedName>
    <definedName name="T24?Columns">'24'!$G$5:$K$5</definedName>
    <definedName name="T24?ItemComments">'24'!$F$6:$F$45</definedName>
    <definedName name="T24?Items">'24'!$D$6:$D$45</definedName>
    <definedName name="T24?Scope">'24'!$G$6:$K$45</definedName>
    <definedName name="T24?Units">'24'!$E$6:$E$45</definedName>
    <definedName name="T24?НАП">'24'!$B$6:$B$45</definedName>
    <definedName name="T24_Protection">'[1]24'!$E$24:$H$37,'[1]24'!$B$35:$B$37,'[1]24'!$E$41:$H$42,'[1]24'!$J$8:$M$21,'[1]24'!$J$24:$M$37,'[1]24'!$J$41:$M$42,'[1]24'!$E$8:$H$21</definedName>
    <definedName name="T25?Columns">'25'!$G$5:$K$5</definedName>
    <definedName name="T25?ItemComments">'25'!$F$6:$F$43</definedName>
    <definedName name="T25?Items">'25'!$D$6:$D$43</definedName>
    <definedName name="T25?Scope">'25'!$G$6:$K$43</definedName>
    <definedName name="T25?Units">'25'!$E$6:$E$43</definedName>
    <definedName name="T25?НАП">'25'!$B$10:$B$43</definedName>
    <definedName name="T25_Protect">'25'!$G$6:$K$8</definedName>
    <definedName name="T25_protection">P1_T25_protection,P2_T25_protection</definedName>
    <definedName name="T26?axis?R?ВРАС">'[1]26'!$C$34:$N$36,'[1]26'!$C$22:$N$24</definedName>
    <definedName name="T26?axis?R?ВРАС?">'[1]26'!$B$34:$B$36,'[1]26'!$B$22:$B$24</definedName>
    <definedName name="T26?L1">'[1]26'!$F$8:$N$8,'[1]26'!$C$8:$D$8</definedName>
    <definedName name="T26?L1.1">'[1]26'!$F$10:$N$10,'[1]26'!$C$10:$D$10</definedName>
    <definedName name="T26?L2">'[1]26'!$F$11:$N$11,'[1]26'!$C$11:$D$11</definedName>
    <definedName name="T26?L2.1">'[1]26'!$F$13:$N$13,'[1]26'!$C$13:$D$13</definedName>
    <definedName name="T26?L3">'[1]26'!$F$14:$N$14,'[1]26'!$C$14:$D$14</definedName>
    <definedName name="T26?L4">'[1]26'!$F$15:$N$15,'[1]26'!$C$15:$D$15</definedName>
    <definedName name="T26?L5">'[1]26'!$F$16:$N$16,'[1]26'!$C$16:$D$16</definedName>
    <definedName name="T26?L5.1">'[1]26'!$F$18:$N$18,'[1]26'!$C$18:$D$18</definedName>
    <definedName name="T26?L5.2">'[1]26'!$F$19:$N$19,'[1]26'!$C$19:$D$19</definedName>
    <definedName name="T26?L5.3">'[1]26'!$F$20:$N$20,'[1]26'!$C$20:$D$20</definedName>
    <definedName name="T26?L5.3.x">'[1]26'!$F$22:$N$24,'[1]26'!$C$22:$D$24</definedName>
    <definedName name="T26?L6">'[1]26'!$F$26:$N$26,'[1]26'!$C$26:$D$26</definedName>
    <definedName name="T26?L7">'[1]26'!$F$27:$N$27,'[1]26'!$C$27:$D$27</definedName>
    <definedName name="T26?L7.1">'[1]26'!$F$29:$N$29,'[1]26'!$C$29:$D$29</definedName>
    <definedName name="T26?L7.2">'[1]26'!$F$30:$N$30,'[1]26'!$C$30:$D$30</definedName>
    <definedName name="T26?L7.3">'[1]26'!$F$31:$N$31,'[1]26'!$C$31:$D$31</definedName>
    <definedName name="T26?L7.4">'[1]26'!$F$32:$N$32,'[1]26'!$C$32:$D$32</definedName>
    <definedName name="T26?L7.4.x">'[1]26'!$F$34:$N$36,'[1]26'!$C$34:$D$36</definedName>
    <definedName name="T26?L8">'[1]26'!$F$38:$N$38,'[1]26'!$C$38:$D$38</definedName>
    <definedName name="T26_Protection">'[1]26'!$K$34:$N$36,'[1]26'!$B$22:$B$24,P1_T26_Protection,P2_T26_Protection</definedName>
    <definedName name="T27?axis?R?ВРАС">'[1]27'!$C$34:$S$36,'[1]27'!$C$22:$S$24</definedName>
    <definedName name="T27?axis?R?ВРАС?">'[1]27'!$B$34:$B$36,'[1]27'!$B$22:$B$24</definedName>
    <definedName name="T27?Items">'27'!$A$8:$A$35</definedName>
    <definedName name="T27?L1.1">'[1]27'!$F$10:$S$10,'[1]27'!$C$10:$D$10</definedName>
    <definedName name="T27?L2.1">'[1]27'!$F$13:$S$13,'[1]27'!$C$13:$D$13</definedName>
    <definedName name="T27?L5.3">'[1]27'!$F$20:$S$20,'[1]27'!$C$20:$D$20</definedName>
    <definedName name="T27?L5.3.x">'[1]27'!$F$22:$S$24,'[1]27'!$C$22:$D$24</definedName>
    <definedName name="T27?L7">'[1]27'!$F$27:$S$27,'[1]27'!$C$27:$D$27</definedName>
    <definedName name="T27?L7.1">'[1]27'!$F$29:$S$29,'[1]27'!$C$29:$D$29</definedName>
    <definedName name="T27?L7.2">'[1]27'!$F$30:$S$30,'[1]27'!$C$30:$D$30</definedName>
    <definedName name="T27?L7.3">'[1]27'!$F$31:$S$31,'[1]27'!$C$31:$D$31</definedName>
    <definedName name="T27?L7.4">'[1]27'!$F$32:$S$32,'[1]27'!$C$32:$D$32</definedName>
    <definedName name="T27?L7.4.x">'[1]27'!$F$34:$S$36,'[1]27'!$C$34:$D$36</definedName>
    <definedName name="T27?L8">'[1]27'!$F$38:$S$38,'[1]27'!$C$38:$D$38</definedName>
    <definedName name="T27?Scope">'27'!$D$8:$BM$35</definedName>
    <definedName name="T27?НАП">'27'!$D$6:$BM$6</definedName>
    <definedName name="T27?ПОТ">'27'!$D$4:$BM$4</definedName>
    <definedName name="T27_Protect">'27'!$E$12:$E$13,'27'!$K$4:$AH$4,'27'!$AK$12:$AK$13</definedName>
    <definedName name="T27_Protection">'[1]27'!$P$34:$S$36,'[1]27'!$B$22:$B$24,P1_T27_Protection,P2_T27_Protection,P3_T27_Protection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'[1]28'!$D$190:$E$213,'[1]28'!$G$164:$H$187,'[1]28'!$D$164:$E$187,'[1]28'!$D$138:$I$161,'[1]28'!$D$8:$I$109,'[1]28'!$D$112:$I$135,P1_T28?Data</definedName>
    <definedName name="T28?item_ext?ВСЕГО">'[1]28'!$I$8:$I$292,'[1]28'!$F$8:$F$292</definedName>
    <definedName name="T28?item_ext?ТЭ">'[1]28'!$E$8:$E$292,'[1]28'!$H$8:$H$292</definedName>
    <definedName name="T28?item_ext?ЭЭ">'[1]28'!$D$8:$D$292,'[1]28'!$G$8:$G$292</definedName>
    <definedName name="T28?L1.1.x">'[1]28'!$D$16:$I$18,'[1]28'!$D$11:$I$13</definedName>
    <definedName name="T28?L10.1.x">'[1]28'!$D$250:$I$252,'[1]28'!$D$245:$I$247</definedName>
    <definedName name="T28?L11.1.x">'[1]28'!$D$276:$I$278,'[1]28'!$D$271:$I$273</definedName>
    <definedName name="T28?L2.1.x">'[1]28'!$D$42:$I$44,'[1]28'!$D$37:$I$39</definedName>
    <definedName name="T28?L3.1.x">'[1]28'!$D$68:$I$70,'[1]28'!$D$63:$I$65</definedName>
    <definedName name="T28?L4.1.x">'[1]28'!$D$94:$I$96,'[1]28'!$D$89:$I$91</definedName>
    <definedName name="T28?L5.1.x">'[1]28'!$D$120:$I$122,'[1]28'!$D$115:$I$117</definedName>
    <definedName name="T28?L6.1.x">'[1]28'!$D$146:$I$148,'[1]28'!$D$141:$I$143</definedName>
    <definedName name="T28?L7.1.x">'[1]28'!$D$172:$I$174,'[1]28'!$D$167:$I$169</definedName>
    <definedName name="T28?L8.1.x">'[1]28'!$D$198:$I$200,'[1]28'!$D$193:$I$195</definedName>
    <definedName name="T28?L9.1.x">'[1]28'!$D$224:$I$226,'[1]28'!$D$219:$I$221</definedName>
    <definedName name="T28?unit?ГКАЛЧ">'[1]28'!$H$164:$H$187,'[1]28'!$E$164:$E$187</definedName>
    <definedName name="T28?unit?МКВТЧ">'[1]28'!$G$190:$G$213,'[1]28'!$D$190:$D$213</definedName>
    <definedName name="T28?unit?РУБ.ГКАЛ">'[1]28'!$E$216:$E$239,'[1]28'!$E$268:$E$292,'[1]28'!$H$268:$H$292,'[1]28'!$H$216:$H$239</definedName>
    <definedName name="T28?unit?РУБ.ГКАЛЧ.МЕС">'[1]28'!$H$242:$H$265,'[1]28'!$E$242:$E$265</definedName>
    <definedName name="T28?unit?РУБ.ТКВТ.МЕС">'[1]28'!$G$242:$G$265,'[1]28'!$D$242:$D$265</definedName>
    <definedName name="T28?unit?РУБ.ТКВТЧ">'[1]28'!$G$216:$G$239,'[1]28'!$D$268:$D$292,'[1]28'!$G$268:$G$292,'[1]28'!$D$216:$D$239</definedName>
    <definedName name="T28?unit?ТГКАЛ">'[1]28'!$H$190:$H$213,'[1]28'!$E$190:$E$213</definedName>
    <definedName name="T28?unit?ТКВТ">'[1]28'!$G$164:$G$187,'[1]28'!$D$164:$D$187</definedName>
    <definedName name="T28?unit?ТРУБ">'[1]28'!$D$138:$I$161,'[1]28'!$D$8:$I$109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ItemComments">'3'!$B$7:$B$21</definedName>
    <definedName name="T3?Items">'3'!$C$7:$C$21</definedName>
    <definedName name="T3?Scope">'3'!$E$7:$X$21</definedName>
    <definedName name="T3?НАП">'3'!$E$5:$X$5</definedName>
    <definedName name="T3_Protect">'3'!$E$8:$X$20</definedName>
    <definedName name="T4?Columns">'4'!$F$7:$AD$7</definedName>
    <definedName name="T4?ItemComments">'4'!$E$8:$E$29</definedName>
    <definedName name="T4?Items">'4'!$C$8:$C$29</definedName>
    <definedName name="T4?Scope">'4'!$F$8:$AD$29</definedName>
    <definedName name="T4?Units">'4'!$D$8:$D$29</definedName>
    <definedName name="T4?НАП">'4'!$F$6:$AD$6</definedName>
    <definedName name="T4_Protect">'4'!$AA$24:$AD$28,'4'!$G$11:$J$17,P1_T4_Protect,P2_T4_Protect</definedName>
    <definedName name="T5?Columns">'5'!$F$7:$AD$7</definedName>
    <definedName name="T5?ItemComments">'5'!$E$8:$E$29</definedName>
    <definedName name="T5?Items">'5'!$C$8:$C$29</definedName>
    <definedName name="T5?Scope">'5'!$F$8:$AD$28</definedName>
    <definedName name="T5?Units">'5'!$D$8:$D$29</definedName>
    <definedName name="T6?Columns">'6'!$C$6:$U$6</definedName>
    <definedName name="T6?FirstYear">'6'!$A$7</definedName>
    <definedName name="T6?Scope">'6'!$C$7:$U$60</definedName>
    <definedName name="T6?НАП">'6'!$C$5:$U$5</definedName>
    <definedName name="T6?ПОТ">'6'!$B$7:$B$60</definedName>
    <definedName name="T6_Protect">'6'!$B$28:$B$37,'6'!$D$28:$H$37,'6'!$J$28:$N$37,'6'!$D$39:$H$41,'6'!$J$39:$N$41,'6'!$B$46:$B$55,P1_T6_Protect</definedName>
    <definedName name="T7?Data">#N/A</definedName>
    <definedName name="TP2.1?Columns">'P2.1'!$A$6:$H$6</definedName>
    <definedName name="TP2.1?Scope">'P2.1'!$F$7:$H$44</definedName>
    <definedName name="TP2.1_Protect">'P2.1'!$F$28:$G$37,'P2.1'!$F$40:$G$43,'P2.1'!$F$7:$G$26</definedName>
    <definedName name="TP2.2?Columns">'P2.2'!$A$6:$H$6</definedName>
    <definedName name="TP2.2?Scope">'P2.2'!$F$7:$H$51</definedName>
    <definedName name="БазовыйПериод">'Заголовок'!$B$15</definedName>
    <definedName name="в23ё">[0]!в23ё</definedName>
    <definedName name="вв">[0]!вв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[0]!мым</definedName>
    <definedName name="ПериодРегулирования">'Заголовок'!$B$14</definedName>
    <definedName name="Периоды_18_2">'18.2'!#REF!</definedName>
    <definedName name="ПоследнийГод">'Заголовок'!$B$16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>[0]!у</definedName>
    <definedName name="ц">[0]!ц</definedName>
    <definedName name="цу">[0]!цу</definedName>
    <definedName name="ыв">[0]!ыв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<sst xmlns="http://schemas.openxmlformats.org/spreadsheetml/2006/main" count="2006" uniqueCount="853">
  <si>
    <t>Добавить строки</t>
  </si>
  <si>
    <t>Отчисления на соц. нужды с оплаты производственных рабочих</t>
  </si>
  <si>
    <t>амортизация производственного оборудования</t>
  </si>
  <si>
    <t>1</t>
  </si>
  <si>
    <t>2</t>
  </si>
  <si>
    <t>3</t>
  </si>
  <si>
    <t>4</t>
  </si>
  <si>
    <t>5</t>
  </si>
  <si>
    <t>6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</si>
  <si>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</si>
  <si>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</si>
  <si>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Воздушный выключатель</t>
  </si>
  <si>
    <t>3 фазы</t>
  </si>
  <si>
    <t>Отделитель с короткозамыкателем</t>
  </si>
  <si>
    <t>4.1.</t>
  </si>
  <si>
    <t>4.2.</t>
  </si>
  <si>
    <t>4.3.</t>
  </si>
  <si>
    <t>Амортизация основных фондов</t>
  </si>
  <si>
    <t>Базовый период</t>
  </si>
  <si>
    <t>Период регулирования</t>
  </si>
  <si>
    <t xml:space="preserve">Поступление эл.энергии в сеть , ВСЕГО </t>
  </si>
  <si>
    <t>из смежной сети, всего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</si>
  <si>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</si>
  <si>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</si>
  <si>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</si>
  <si>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 xml:space="preserve">Полезный отпуск из сети </t>
  </si>
  <si>
    <t>7.4.</t>
  </si>
  <si>
    <t>Рентабельность (п.2 / п.1 * 100%)</t>
  </si>
  <si>
    <t>Суммарная по СН2 и НН (п.1.2.+п.1.3. табл.П1.5.)</t>
  </si>
  <si>
    <t>Суммарная по СН и НН (п.1.1.+ п.1.2.+п.1.3. табл.П1.5.)</t>
  </si>
  <si>
    <t>Баланс электрической энергии по сетям ВН, СН1, СН2, и НН</t>
  </si>
  <si>
    <t xml:space="preserve">Поступление мощности в сеть , ВСЕГО </t>
  </si>
  <si>
    <t xml:space="preserve">от электростанций ПЭ </t>
  </si>
  <si>
    <t xml:space="preserve">от других организаций </t>
  </si>
  <si>
    <t>Налоги, сборы, платежи - всего</t>
  </si>
  <si>
    <t>Прибыль, облагаемая налогом</t>
  </si>
  <si>
    <t>2.1.</t>
  </si>
  <si>
    <t>производство электроэнергии</t>
  </si>
  <si>
    <t>покупная электроэнергия</t>
  </si>
  <si>
    <t>13.2.3.</t>
  </si>
  <si>
    <t>производство теплоэнергии</t>
  </si>
  <si>
    <t>передача теплоэнергии</t>
  </si>
  <si>
    <t>Количество единиц измерения</t>
  </si>
  <si>
    <t>ед.изм.</t>
  </si>
  <si>
    <t>7 = 5 * 6 /100</t>
  </si>
  <si>
    <t>Неиспользованных средств на начало года</t>
  </si>
  <si>
    <t>Протяженность</t>
  </si>
  <si>
    <t xml:space="preserve">Энергия </t>
  </si>
  <si>
    <t>МВт</t>
  </si>
  <si>
    <t>Плата за предельно допустимые выбросы (сбросы) загрязняющих вещетв</t>
  </si>
  <si>
    <t>Калькуляционные статьи затрат</t>
  </si>
  <si>
    <t>Основная оплата труда производственных рабочих</t>
  </si>
  <si>
    <t>Дополнительная оплата труда производственных рабочих</t>
  </si>
  <si>
    <t>Итого по денежным выплатам</t>
  </si>
  <si>
    <t>Таблица № П1.24.</t>
  </si>
  <si>
    <t>Итого</t>
  </si>
  <si>
    <t>с шин</t>
  </si>
  <si>
    <t>Средняя оплата труда</t>
  </si>
  <si>
    <t>Тарифная ставка рабочего 1-го разряда</t>
  </si>
  <si>
    <t>Дефлятор по заработной плате</t>
  </si>
  <si>
    <t>Тарифная ставка рабочего 1-го разряда с учетом дефлятора</t>
  </si>
  <si>
    <t>Тарифный коэффициент соответствующий ступени по оплате труда</t>
  </si>
  <si>
    <t>Выплаты, связанные с режимом работы в условиями труда 1 работника</t>
  </si>
  <si>
    <t>процент выплат</t>
  </si>
  <si>
    <t>сумма выплат</t>
  </si>
  <si>
    <t>Вознаграждение за выслугу лет</t>
  </si>
  <si>
    <t>Выплаты по итогам  года</t>
  </si>
  <si>
    <t>2.11.</t>
  </si>
  <si>
    <t>Выплаты по  районному коэффициенту и северные надбавки</t>
  </si>
  <si>
    <t>2.11.1.</t>
  </si>
  <si>
    <t>2.11.2.</t>
  </si>
  <si>
    <t>2.12.</t>
  </si>
  <si>
    <t xml:space="preserve">Итого среднемесячная оплата труда на 1 работника                         </t>
  </si>
  <si>
    <t>Расчет средств на оплату труда ППП (включенного в себестоимость)</t>
  </si>
  <si>
    <t xml:space="preserve">По постановлению от 3.11.94г.№1206 </t>
  </si>
  <si>
    <t xml:space="preserve">Итого средства на оплату труда ППП </t>
  </si>
  <si>
    <t>Денежные выплаты на 1 работника</t>
  </si>
  <si>
    <t>Итого средства на потребление</t>
  </si>
  <si>
    <t>Дельта З СН2-СН1</t>
  </si>
  <si>
    <t>Итого средства на оплату труда непромышленного персонала</t>
  </si>
  <si>
    <t xml:space="preserve"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</t>
  </si>
  <si>
    <t>-</t>
  </si>
  <si>
    <t>Единицы измерения</t>
  </si>
  <si>
    <t>из них на ремонт</t>
  </si>
  <si>
    <t>Вспомогательные материалы</t>
  </si>
  <si>
    <t>Топливо на технологические цели</t>
  </si>
  <si>
    <t>Таблица № П2.3</t>
  </si>
  <si>
    <t>То же, 50 Мвар и более</t>
  </si>
  <si>
    <t>Статические конденсаторы</t>
  </si>
  <si>
    <t>Мачтовая (столбовая) ТП</t>
  </si>
  <si>
    <t>100 конд.</t>
  </si>
  <si>
    <t>ТП</t>
  </si>
  <si>
    <t>ТП, КТП</t>
  </si>
  <si>
    <t>Заявленная мощность</t>
  </si>
  <si>
    <t>Расчет по денежным выплатам</t>
  </si>
  <si>
    <t xml:space="preserve"> - % за пользование кредитом</t>
  </si>
  <si>
    <t xml:space="preserve"> - услуги банка</t>
  </si>
  <si>
    <t>1.2.</t>
  </si>
  <si>
    <t>13.2.</t>
  </si>
  <si>
    <t>13.3.</t>
  </si>
  <si>
    <t>13.2.1.</t>
  </si>
  <si>
    <t>2.7.1.</t>
  </si>
  <si>
    <t>2.7.2.</t>
  </si>
  <si>
    <t>3.3.</t>
  </si>
  <si>
    <t>4.1.1.</t>
  </si>
  <si>
    <t>4.1.2.</t>
  </si>
  <si>
    <t>руб/тыс.кВтч</t>
  </si>
  <si>
    <t>2.4.</t>
  </si>
  <si>
    <t>Прибыль, отнесенная на передачу электрической энергии (п.8 табл.П.1.21.1-2)</t>
  </si>
  <si>
    <t>руб/мВт мес.</t>
  </si>
  <si>
    <t xml:space="preserve">Заявленная (расчетная) мощность, тыс.кВт. </t>
  </si>
  <si>
    <t>Прибыль (п. 1 - п. 2.9.):</t>
  </si>
  <si>
    <t>Прибыль на развитие производства</t>
  </si>
  <si>
    <t>Дивиденды по акциям</t>
  </si>
  <si>
    <t>руб/МВт.ч</t>
  </si>
  <si>
    <t>Расходы по подготовке и освоению производства (пусковые работы)</t>
  </si>
  <si>
    <t>Цеховые расходы</t>
  </si>
  <si>
    <t xml:space="preserve">Численность ППП </t>
  </si>
  <si>
    <t>СН-2, всего</t>
  </si>
  <si>
    <t>Подстанции СН2</t>
  </si>
  <si>
    <t>Подстанции НН</t>
  </si>
  <si>
    <t>ЛЭП</t>
  </si>
  <si>
    <t>Финансирование капитальных вложений из средств - всего</t>
  </si>
  <si>
    <t>2.10.3.</t>
  </si>
  <si>
    <t>2.10.4.</t>
  </si>
  <si>
    <t>Справка о финансировании и освоении капитальных вложений</t>
  </si>
  <si>
    <t>другие налоги и обязательные сборы и платежи (с расшифровкой)</t>
  </si>
  <si>
    <t>7.6.</t>
  </si>
  <si>
    <t>Условно-постоянные затраты сетей</t>
  </si>
  <si>
    <t xml:space="preserve">Расчет источников финансирования капитальных вложений </t>
  </si>
  <si>
    <t xml:space="preserve"> - на производственное и научно-техническое развитие</t>
  </si>
  <si>
    <t xml:space="preserve">Амортизационных отчислений на полное восстановление основных фондов </t>
  </si>
  <si>
    <t>Средства, полученные от реализации ценных бумаг</t>
  </si>
  <si>
    <t xml:space="preserve">Ставка за электроэнергию тарифа покупки </t>
  </si>
  <si>
    <t xml:space="preserve">Регионального (республиканского, краевого, областного) бюждета </t>
  </si>
  <si>
    <t>Федерального бюджета</t>
  </si>
  <si>
    <t>№ п.п.</t>
  </si>
  <si>
    <t>Таблица № П1.21.1-2</t>
  </si>
  <si>
    <t>Ставка по оплате потерь</t>
  </si>
  <si>
    <t>Наименование</t>
  </si>
  <si>
    <t>То же п.6</t>
  </si>
  <si>
    <t xml:space="preserve"> - " -</t>
  </si>
  <si>
    <t>5.2.</t>
  </si>
  <si>
    <t>Наименование показателей</t>
  </si>
  <si>
    <t>Итого затрат</t>
  </si>
  <si>
    <t>у/ед.изм.</t>
  </si>
  <si>
    <t>Двухтрансформаторная ТП, КТП</t>
  </si>
  <si>
    <t>Текущее премирование</t>
  </si>
  <si>
    <t>2.8.1.</t>
  </si>
  <si>
    <t>2.8.2.</t>
  </si>
  <si>
    <t>2.9.1.</t>
  </si>
  <si>
    <t>2.9.2.</t>
  </si>
  <si>
    <t>2.10.1.</t>
  </si>
  <si>
    <t>%</t>
  </si>
  <si>
    <t>6.3.1.</t>
  </si>
  <si>
    <t>6.3.2.</t>
  </si>
  <si>
    <t>из них:</t>
  </si>
  <si>
    <t xml:space="preserve">ВН, всего </t>
  </si>
  <si>
    <t>НН, всего</t>
  </si>
  <si>
    <t xml:space="preserve"> - другие (с расшифровкой)</t>
  </si>
  <si>
    <t>Показатель</t>
  </si>
  <si>
    <t>потребителям, присоединенным к центру питания на генераторном напряжении</t>
  </si>
  <si>
    <t>в другие организации</t>
  </si>
  <si>
    <t>Передача электроэнергии</t>
  </si>
  <si>
    <t>Таблица П1.17.1</t>
  </si>
  <si>
    <t>руб/Мвтмес</t>
  </si>
  <si>
    <t>Полезный отпуск электроэнергии без отпуска с шин ТЭЦ, млн.кВт.ч.</t>
  </si>
  <si>
    <t xml:space="preserve"> - на непроизводственное развитие</t>
  </si>
  <si>
    <t xml:space="preserve"> - отнесенная на производство электрической энергии</t>
  </si>
  <si>
    <t xml:space="preserve"> - отнесенная на передачу электрической энергии</t>
  </si>
  <si>
    <t xml:space="preserve"> - отнесенная на производство тепловой энергии</t>
  </si>
  <si>
    <t xml:space="preserve"> - отнесенная на передачу тепловой энергии</t>
  </si>
  <si>
    <t xml:space="preserve"> - капитальные вложения</t>
  </si>
  <si>
    <t xml:space="preserve"> - за электроэнергию (мощность) п.3*п.1</t>
  </si>
  <si>
    <t>Рпр (прочие)</t>
  </si>
  <si>
    <t xml:space="preserve"> - электрическая энергия</t>
  </si>
  <si>
    <t xml:space="preserve"> - тепловая энергия</t>
  </si>
  <si>
    <t xml:space="preserve"> - прочие виды продукции (услуг)</t>
  </si>
  <si>
    <t xml:space="preserve">Себестоимость, руб./тыс.кВт.ч </t>
  </si>
  <si>
    <t xml:space="preserve">Среднемесячная за период суммарная заявленная (расчетная) мощность потребителей в максимум нагрузки ОЭС </t>
  </si>
  <si>
    <t>Потребители по прямым договорам</t>
  </si>
  <si>
    <t>в том числе бюджетные потребители</t>
  </si>
  <si>
    <t xml:space="preserve">Потери в сети </t>
  </si>
  <si>
    <t>Полезный отпуск мощности потребителям</t>
  </si>
  <si>
    <t xml:space="preserve">Однотрансфор-маторная подстанция 34/0,4 кВ </t>
  </si>
  <si>
    <t>Однотрансфор-маторная ТП, КТП</t>
  </si>
  <si>
    <t>Выбытие основных производственных фондов</t>
  </si>
  <si>
    <t>Таблица № П1.16.</t>
  </si>
  <si>
    <t>Таблица № П1.17.</t>
  </si>
  <si>
    <t>7.1.</t>
  </si>
  <si>
    <t>7.2.</t>
  </si>
  <si>
    <t>7.3.</t>
  </si>
  <si>
    <t>Единица измерения</t>
  </si>
  <si>
    <t>№</t>
  </si>
  <si>
    <t>Ед.изм.</t>
  </si>
  <si>
    <t xml:space="preserve"> Прибыль от реализации услуг по передаче электрической энергии</t>
  </si>
  <si>
    <t>Прибыль сетей</t>
  </si>
  <si>
    <t xml:space="preserve">Смета расходов </t>
  </si>
  <si>
    <t>Число часов использования, час</t>
  </si>
  <si>
    <t>Объем полезного отпуска электроэнергии, млн.кВтч.</t>
  </si>
  <si>
    <t>Всего условных едениц</t>
  </si>
  <si>
    <t xml:space="preserve">Доля потребления на разных диапазонах напряжений, % </t>
  </si>
  <si>
    <t>6.3.</t>
  </si>
  <si>
    <t>Таблица № П1.15.</t>
  </si>
  <si>
    <t xml:space="preserve">до 1 кВ </t>
  </si>
  <si>
    <t>Подстанция</t>
  </si>
  <si>
    <t>п/ст</t>
  </si>
  <si>
    <t>П/ст</t>
  </si>
  <si>
    <t>Выключатель нагрузки</t>
  </si>
  <si>
    <t>Таблица № П2.1</t>
  </si>
  <si>
    <t>1.1.</t>
  </si>
  <si>
    <t>Транспортный налог</t>
  </si>
  <si>
    <t>Сумма общехозяйственных расходов</t>
  </si>
  <si>
    <t>Расходы по содержание и эксплуатации оборудования</t>
  </si>
  <si>
    <t xml:space="preserve">Напряжение, кВ </t>
  </si>
  <si>
    <t>дерево</t>
  </si>
  <si>
    <t>металл</t>
  </si>
  <si>
    <t>ж/бетон</t>
  </si>
  <si>
    <t>400-500</t>
  </si>
  <si>
    <t>110-150</t>
  </si>
  <si>
    <t>4.1.1.1.</t>
  </si>
  <si>
    <t>10.1.</t>
  </si>
  <si>
    <t>Средний одноставочный тариф п.3 + п.4</t>
  </si>
  <si>
    <t>Расход электроэнергии на произв и хознужды</t>
  </si>
  <si>
    <t>дерево на ж/б пасынках</t>
  </si>
  <si>
    <t>ж/бетон, металл</t>
  </si>
  <si>
    <t>Численность</t>
  </si>
  <si>
    <t>чел.</t>
  </si>
  <si>
    <t>2.5.</t>
  </si>
  <si>
    <t>2.6.</t>
  </si>
  <si>
    <t>2.7.</t>
  </si>
  <si>
    <t>2.8.</t>
  </si>
  <si>
    <t>Группа потребителей</t>
  </si>
  <si>
    <t>руб/тыс.кВт мес.</t>
  </si>
  <si>
    <t>5.1.</t>
  </si>
  <si>
    <t>5.3.</t>
  </si>
  <si>
    <t xml:space="preserve">Прибыль на социальное развитие </t>
  </si>
  <si>
    <t>Прибыль на прочие цели</t>
  </si>
  <si>
    <t>1.3.</t>
  </si>
  <si>
    <t>2.3.</t>
  </si>
  <si>
    <t>3.1.</t>
  </si>
  <si>
    <t>3.2.</t>
  </si>
  <si>
    <t>Затраты на оплату труда</t>
  </si>
  <si>
    <t>Затраты, отнесенные на передачу электрической энергии (п.13 табл.П.1.18.2.)</t>
  </si>
  <si>
    <t>Энергия на технологические цели (покупная энергия Таблица № П1.12.)</t>
  </si>
  <si>
    <t>Передача электрической энергии</t>
  </si>
  <si>
    <t>СН-1</t>
  </si>
  <si>
    <t>СН-2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</si>
  <si>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</si>
  <si>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</si>
  <si>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</si>
  <si>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</si>
  <si>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</si>
  <si>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>вида деятельности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</si>
  <si>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</si>
  <si>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</si>
  <si>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</si>
  <si>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</si>
  <si>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</si>
  <si>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Содержание</t>
  </si>
  <si>
    <t>Таблица № П1.3. Расчёт технологического расхода электрической энергии (потерь) в электрических сетях ЭСО (региональных электрических сетях)</t>
  </si>
  <si>
    <t>Таблица № П1.4. Баланс электрической энергии по сетям ВН, СН1, СН2, и НН</t>
  </si>
  <si>
    <t>Таблица № П1.5. Электрическая мощность по диапазонам напряжения ЭСО (региональной электрической сети)</t>
  </si>
  <si>
    <t>Таблица № П1.6. Структура полезного отпуска электрической энергии (мощности) по группам потребителей ЭСО</t>
  </si>
  <si>
    <t>Таблица № П1.13 Расчет суммы платы за услуги субъектов ФОРЭМ</t>
  </si>
  <si>
    <t xml:space="preserve">Таблица № П1.15. Смета расходов </t>
  </si>
  <si>
    <t xml:space="preserve">Таблица № П1.16. Расчет расходов на оплату труда </t>
  </si>
  <si>
    <t>Таблица № П1.17. Расчет амортизационных отчислений на восстановление основных производственных фондов по ЭСО</t>
  </si>
  <si>
    <t>Таблица П1.17.1 Расчет среднегодовой стоимости основных производственных фондов по линиям электропередач и подстанциям ЭСО</t>
  </si>
  <si>
    <t>Таблица № П1.18.2. Калькуляция себестоимости передачи электрической энергии по ЭСО</t>
  </si>
  <si>
    <t xml:space="preserve"> 1 - 20 </t>
  </si>
  <si>
    <t>БП №1</t>
  </si>
  <si>
    <t>БП №2</t>
  </si>
  <si>
    <t>БП №3</t>
  </si>
  <si>
    <t>БП №4</t>
  </si>
  <si>
    <t>БП №5</t>
  </si>
  <si>
    <t>БП №6</t>
  </si>
  <si>
    <t>БП №7</t>
  </si>
  <si>
    <t>БП №8</t>
  </si>
  <si>
    <t>БП №9</t>
  </si>
  <si>
    <t>БП №10</t>
  </si>
  <si>
    <t>ФСК</t>
  </si>
  <si>
    <t>Арендная плата</t>
  </si>
  <si>
    <t>Другие прочие платежи из прибыли</t>
  </si>
  <si>
    <t>Сбор на содержание милиции</t>
  </si>
  <si>
    <t xml:space="preserve"> 20 -35</t>
  </si>
  <si>
    <t xml:space="preserve"> 3 - 10</t>
  </si>
  <si>
    <t xml:space="preserve">0,4 кВ </t>
  </si>
  <si>
    <t>Сумма амортизационных отчислений</t>
  </si>
  <si>
    <t>Полезный отпуск электрической энергии</t>
  </si>
  <si>
    <t>Объем полезного отпуска</t>
  </si>
  <si>
    <t>Численность всего, принятая для расчета (базовый период - фактическая)</t>
  </si>
  <si>
    <t>Среднемесячная оплата труда на 1 работника</t>
  </si>
  <si>
    <t>Таблица № П1.20.1-4</t>
  </si>
  <si>
    <t>Ставка на оплату технологического расхода (потерь ) электрической энергии на ее передачу по сетям</t>
  </si>
  <si>
    <t>Расходы на компенсацию потерь</t>
  </si>
  <si>
    <t>4.4.</t>
  </si>
  <si>
    <t>Республиканского бюджета</t>
  </si>
  <si>
    <t xml:space="preserve">Прочих </t>
  </si>
  <si>
    <t>Таблица № П1.25</t>
  </si>
  <si>
    <t>Численность, принятая для расчета (базовый период - фактическая)</t>
  </si>
  <si>
    <t>ремонт основного оборудования</t>
  </si>
  <si>
    <t>Затраты сетей</t>
  </si>
  <si>
    <t xml:space="preserve">Потери электрической энергии </t>
  </si>
  <si>
    <t>Количество цепей на опоре</t>
  </si>
  <si>
    <t>Среднемесячный доход на 1 работника</t>
  </si>
  <si>
    <t xml:space="preserve"> - за электрическую энергию п.5.2 * п.1</t>
  </si>
  <si>
    <t xml:space="preserve"> - за мощность п.5.1*п.2*М</t>
  </si>
  <si>
    <t>руб/Мвтгод</t>
  </si>
  <si>
    <t>Энергия на хозяйственные нужды</t>
  </si>
  <si>
    <t>9.1.</t>
  </si>
  <si>
    <t>9.2.</t>
  </si>
  <si>
    <t>руб./МВт.ч</t>
  </si>
  <si>
    <t>Базовые потребители</t>
  </si>
  <si>
    <t xml:space="preserve">Расчет расходов на оплату труда </t>
  </si>
  <si>
    <t>от других поставщиков (в т.ч. с оптового рынка)</t>
  </si>
  <si>
    <t>Средняя стоимость основных производственных фондов</t>
  </si>
  <si>
    <t>Средняя норма амортизации</t>
  </si>
  <si>
    <t>В сети НН (п.1.3. табл.П1.5.)</t>
  </si>
  <si>
    <t xml:space="preserve"> - за услуги п.4*п.1+B5</t>
  </si>
  <si>
    <t>Таблица № П1.27.</t>
  </si>
  <si>
    <r>
      <t xml:space="preserve">Плата за услуги на содержание электрических сетей по диапазонам напряжения в расчете на 1 МВтч согласно формулам </t>
    </r>
    <r>
      <rPr>
        <sz val="10"/>
        <rFont val="Times New Roman"/>
        <family val="1"/>
      </rPr>
      <t>(34)-(36)</t>
    </r>
  </si>
  <si>
    <t>Кредитные средства</t>
  </si>
  <si>
    <t>Итого по пп. 2.1. - 2.8.</t>
  </si>
  <si>
    <t>у</t>
  </si>
  <si>
    <t>Материал опор</t>
  </si>
  <si>
    <t>0.1.</t>
  </si>
  <si>
    <t>0.2.</t>
  </si>
  <si>
    <t>0.3.</t>
  </si>
  <si>
    <t>0.4.</t>
  </si>
  <si>
    <t>Налог на прибыль</t>
  </si>
  <si>
    <t>Налог на имущество</t>
  </si>
  <si>
    <t>Плата за выбросы загрязняющих веществ</t>
  </si>
  <si>
    <t xml:space="preserve">    в том числе из сети</t>
  </si>
  <si>
    <t>в т.ч. Заявленная (расчетная) мощность собств. потр.</t>
  </si>
  <si>
    <t>Заявленная (расчетная) мощность потр. опт. рынка</t>
  </si>
  <si>
    <t>Мощность на производ. и хоз. нужды</t>
  </si>
  <si>
    <t>9.5.</t>
  </si>
  <si>
    <t>9.6.</t>
  </si>
  <si>
    <t>Отчисления в ремонтный фонд (в случае его формирования)</t>
  </si>
  <si>
    <t>Водный налог (ГЭС)</t>
  </si>
  <si>
    <t>руб./чел.</t>
  </si>
  <si>
    <t>4.5.</t>
  </si>
  <si>
    <t>Виды производственных фондов</t>
  </si>
  <si>
    <t>Линии электропередач</t>
  </si>
  <si>
    <t>Подстанции</t>
  </si>
  <si>
    <t>Рп прямые расходы</t>
  </si>
  <si>
    <t>ПРН (инвестиции из прибыли с налогом на прибыль)</t>
  </si>
  <si>
    <t>НИ (налог на имущество)</t>
  </si>
  <si>
    <t>Распределение по уровням напряжения необходимой валовой выручки сети</t>
  </si>
  <si>
    <t>Масляный (вакуумный) выключатель</t>
  </si>
  <si>
    <t>1-20</t>
  </si>
  <si>
    <t>Синхронный компенсатор мощн. 50 Мвар и выше</t>
  </si>
  <si>
    <t>Синхронный компенсатор мощн. до 50 Мвар</t>
  </si>
  <si>
    <t>ВЛЭП-1150кВ-металл</t>
  </si>
  <si>
    <t>ВЛЭП-750кВ-цепей:1-металл</t>
  </si>
  <si>
    <t>ВЛЭП-400-500кВ-цепей:1-металл</t>
  </si>
  <si>
    <t>ВЛЭП-330кВ-цепей:1-металл</t>
  </si>
  <si>
    <t>ВЛЭП-330кВ-цепей:2-металл</t>
  </si>
  <si>
    <t>ВЛЭП-220кВ-цепей:1-дерево</t>
  </si>
  <si>
    <t>ВЛЭП-220кВ-цепей:2-металл</t>
  </si>
  <si>
    <t>ВЛЭП-110-150кВ-цепей:1-дерево</t>
  </si>
  <si>
    <t>ВЛЭП-110-150кВ-цепей:2-металл</t>
  </si>
  <si>
    <t>ВЛЭП-35кВ-цепей:1-дерево</t>
  </si>
  <si>
    <t>ВЛЭП-35кВ-цепей:2-металл</t>
  </si>
  <si>
    <t>ВЛЭП-400-500кВ-ж/бетон</t>
  </si>
  <si>
    <t>ВЛЭП-330кВ-ж/бетон</t>
  </si>
  <si>
    <t>ВЛЭП-220кВ-металл</t>
  </si>
  <si>
    <t>ВЛЭП-220кВ-ж/бетон</t>
  </si>
  <si>
    <t>ВЛЭП-110-150кВ-металл</t>
  </si>
  <si>
    <t>ВЛЭП-110-150кВ-ж/бетон</t>
  </si>
  <si>
    <t>КЛЭП-220кВ</t>
  </si>
  <si>
    <t>КЛЭП-110кВ</t>
  </si>
  <si>
    <t>ВЛЭП-35кВ-металл</t>
  </si>
  <si>
    <t>ВЛЭП-35кВ-ж/бетон</t>
  </si>
  <si>
    <t>ВЛЭП-1-20кВ-дерево</t>
  </si>
  <si>
    <t>ВЛЭП-1-20кВ-дерево на ж/б пасынках</t>
  </si>
  <si>
    <t>ВЛЭП-1-20кВ-ж/бетон,металл</t>
  </si>
  <si>
    <t>КЛЭП-20-35кВ</t>
  </si>
  <si>
    <t>КЛЭП-3-10кВ</t>
  </si>
  <si>
    <t>КЛЭП-до1кВ</t>
  </si>
  <si>
    <t>ВЛЭП-0,4кВ-дерево</t>
  </si>
  <si>
    <t>ВЛЭП-0,4кВ-дерево на ж/б пасынках</t>
  </si>
  <si>
    <t>ВЛЭП-0,4кВ-ж/бетон,металл</t>
  </si>
  <si>
    <t>Средства на страхование</t>
  </si>
  <si>
    <t>Отчисления в ремонтный фонд в случае его формирования</t>
  </si>
  <si>
    <t>Непроизводственные расходы (налоги и другие обязательные платежи и сборы) всего</t>
  </si>
  <si>
    <t>Другие затраты, относимые на себестоимость продукции всего</t>
  </si>
  <si>
    <t xml:space="preserve">Итого производственные расходы </t>
  </si>
  <si>
    <t>7=5*6</t>
  </si>
  <si>
    <t>Дельта З СН1-ВН</t>
  </si>
  <si>
    <t>Дельта З пот-СН2</t>
  </si>
  <si>
    <t>Ставка за мощность</t>
  </si>
  <si>
    <t>Ставка за энергию</t>
  </si>
  <si>
    <t xml:space="preserve">Среднемесячная тарифная ставка </t>
  </si>
  <si>
    <t>Итого для собственных потребителей</t>
  </si>
  <si>
    <t>Целевые средства на НИОКР</t>
  </si>
  <si>
    <t>Сырье, основные материалы</t>
  </si>
  <si>
    <t>п/п</t>
  </si>
  <si>
    <t>7</t>
  </si>
  <si>
    <t>8</t>
  </si>
  <si>
    <t>Показатели</t>
  </si>
  <si>
    <t>Наименование показателя</t>
  </si>
  <si>
    <t>Непроизводственные расходы (налоги и другие обязательные платежи и сборы)</t>
  </si>
  <si>
    <t>Средняя ступень по оплате труда</t>
  </si>
  <si>
    <t>Плата за услуги по передаче электрической энергии</t>
  </si>
  <si>
    <t>Ставка на содержание электросетей</t>
  </si>
  <si>
    <t>Тариф на покупку электрической энергии</t>
  </si>
  <si>
    <t>6.2.1.</t>
  </si>
  <si>
    <t>Объем капитальных вложений - всего</t>
  </si>
  <si>
    <t>Льготный проезд к месту отдыха</t>
  </si>
  <si>
    <t>По постановлению от 03.11.94 г. №1206</t>
  </si>
  <si>
    <t>Расчет средств на оплату труда непромышленного персонала (включенного в балансовую прибыль)</t>
  </si>
  <si>
    <t>Количество условных единиц (у) на единицу измерения</t>
  </si>
  <si>
    <t>млн.кВтч.</t>
  </si>
  <si>
    <t>Бюджетные потребители</t>
  </si>
  <si>
    <t>Население</t>
  </si>
  <si>
    <t>Прочие потребители</t>
  </si>
  <si>
    <t xml:space="preserve">    в том числе:</t>
  </si>
  <si>
    <t>Другие затраты, относимые на себестоимость продукции, всего</t>
  </si>
  <si>
    <t>Общехозяйственные расходы электрических сетей</t>
  </si>
  <si>
    <t xml:space="preserve">    всего в том числе:</t>
  </si>
  <si>
    <t>7.5.</t>
  </si>
  <si>
    <t>Прочие затраты всего</t>
  </si>
  <si>
    <t>ВЛЭП ВН</t>
  </si>
  <si>
    <t>ВЛЭП СН1</t>
  </si>
  <si>
    <t>ВЛЭП СН2</t>
  </si>
  <si>
    <t>ВЛЭП НН</t>
  </si>
  <si>
    <t>КЛЭП ВН</t>
  </si>
  <si>
    <t>КЛЭП СН1</t>
  </si>
  <si>
    <t>КЛЭП СН2</t>
  </si>
  <si>
    <t>КЛЭП НН</t>
  </si>
  <si>
    <t>Подстанции ВН</t>
  </si>
  <si>
    <t>Подстанции СН1</t>
  </si>
  <si>
    <t>Справочно</t>
  </si>
  <si>
    <t>Всего условных единиц оборудования</t>
  </si>
  <si>
    <t>то же в %</t>
  </si>
  <si>
    <t>км</t>
  </si>
  <si>
    <t xml:space="preserve">Плата за мощность п.3.1.+ п.4.1.1 </t>
  </si>
  <si>
    <t>Таблица № П1.18.2.</t>
  </si>
  <si>
    <t>2.9.</t>
  </si>
  <si>
    <t>2.10.</t>
  </si>
  <si>
    <t>МВт.мес</t>
  </si>
  <si>
    <t>руб/МВтч</t>
  </si>
  <si>
    <t>Группа 1. Базовые потребители</t>
  </si>
  <si>
    <t xml:space="preserve">Группа 2-4. </t>
  </si>
  <si>
    <t>стоимость на начало регулируемого периода</t>
  </si>
  <si>
    <t xml:space="preserve">стоимость на конец регулируемого периода </t>
  </si>
  <si>
    <t xml:space="preserve">среднегодовая стоимость </t>
  </si>
  <si>
    <t>Всего (стр. 1+стр.2)</t>
  </si>
  <si>
    <t>Амортизация</t>
  </si>
  <si>
    <t>2.2.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</si>
  <si>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</si>
  <si>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</si>
  <si>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</si>
  <si>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</si>
  <si>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</si>
  <si>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</si>
  <si>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</si>
  <si>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</si>
  <si>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</si>
  <si>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</si>
  <si>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</si>
  <si>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</si>
  <si>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</si>
  <si>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</si>
  <si>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</t>
  </si>
  <si>
    <t>тыс. руб.</t>
  </si>
  <si>
    <t>тыс.руб.</t>
  </si>
  <si>
    <t>Всего</t>
  </si>
  <si>
    <t>потребителям оптового рынка</t>
  </si>
  <si>
    <t>сальдо переток в другие организации</t>
  </si>
  <si>
    <t>Плата за предельно допустимые выбросы (сбросы)</t>
  </si>
  <si>
    <t>НН</t>
  </si>
  <si>
    <t>Необходимая валовая выручка, отнесенная на передачу электрической энергии (п.1 + п.2)</t>
  </si>
  <si>
    <t>Дельта НВВ СН1 - СН2</t>
  </si>
  <si>
    <t>Дельта НВВ СН2 - НН</t>
  </si>
  <si>
    <t>СН1</t>
  </si>
  <si>
    <t>СН2</t>
  </si>
  <si>
    <t>Экономически обоснованные тарифы на электрическую энергию (мощность) по группам потребителей ЭСО</t>
  </si>
  <si>
    <t>Товарная продукция всего п.5 * п.1</t>
  </si>
  <si>
    <t>СН-1, всего</t>
  </si>
  <si>
    <t>Льготы, компенсации и проч.выплаты по Колдоговору</t>
  </si>
  <si>
    <t xml:space="preserve">Стоимость единицы услуг </t>
  </si>
  <si>
    <t>9.3.</t>
  </si>
  <si>
    <t>9.4.</t>
  </si>
  <si>
    <t>9.7.</t>
  </si>
  <si>
    <t>9.7.1.</t>
  </si>
  <si>
    <t>9.7.2.</t>
  </si>
  <si>
    <t>9.8.</t>
  </si>
  <si>
    <t>13.1.</t>
  </si>
  <si>
    <t>Отпуск электрической энергии в сеть с учетом величины сальдо-перетока электроэнергии</t>
  </si>
  <si>
    <t>Плата за услуги на содержание электрических сетей по диапазонам напряжения в расчете на 1 МВт согласно формулам (31)-(33)</t>
  </si>
  <si>
    <t>Количество условных единиц (у) на 100 км трассы ЛЭП</t>
  </si>
  <si>
    <t>ВЛЭП</t>
  </si>
  <si>
    <t>КЛЭП</t>
  </si>
  <si>
    <t>Таблица № П2.2</t>
  </si>
  <si>
    <t>Таблица № П1.4.</t>
  </si>
  <si>
    <t>Таблица № П1.5.</t>
  </si>
  <si>
    <t>Таблица № П1.6.</t>
  </si>
  <si>
    <t>Объем условных единиц</t>
  </si>
  <si>
    <t>у/100км</t>
  </si>
  <si>
    <t>Наименование строек</t>
  </si>
  <si>
    <t>Работы и услуги производ. характера</t>
  </si>
  <si>
    <t>Отчисления на социальные нужды</t>
  </si>
  <si>
    <t xml:space="preserve"> - за потери</t>
  </si>
  <si>
    <t>Плата за энергию п.3.2. + п.4.1.2.+4.2</t>
  </si>
  <si>
    <t>Балансовая стоимость основных производственных фондов на начало периода регулирования</t>
  </si>
  <si>
    <t>Ввод основных производственных фондов</t>
  </si>
  <si>
    <t>другие расходы по содержанию и эксплуатации оборудования</t>
  </si>
  <si>
    <t>всего</t>
  </si>
  <si>
    <t>в том числе</t>
  </si>
  <si>
    <t xml:space="preserve">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</t>
  </si>
  <si>
    <t>А (амортизация)</t>
  </si>
  <si>
    <t>2.10.2.</t>
  </si>
  <si>
    <t>передача электроэнергии</t>
  </si>
  <si>
    <t>Освоено фактически</t>
  </si>
  <si>
    <t>Профинан-сировано</t>
  </si>
  <si>
    <t>Остаток финансиро-вания</t>
  </si>
  <si>
    <t>ВН</t>
  </si>
  <si>
    <t>СН</t>
  </si>
  <si>
    <t>НВВ сетей</t>
  </si>
  <si>
    <t>Источник финансирования</t>
  </si>
  <si>
    <t>Избыток средств, полученный в предыдущем периоде регулирования</t>
  </si>
  <si>
    <t>6.1.</t>
  </si>
  <si>
    <t>6.2.</t>
  </si>
  <si>
    <t>1.4.</t>
  </si>
  <si>
    <t>Таблица № П1.20.</t>
  </si>
  <si>
    <t>Недополученный по независящим причинам доход</t>
  </si>
  <si>
    <t>Резерв по сомнительным долгам</t>
  </si>
  <si>
    <t xml:space="preserve">Таблица № П1.20. Расчет источников финансирования капитальных вложений </t>
  </si>
  <si>
    <t>Таблица № П1.20.1-4 Справка о финансировании и освоении капитальных вложений</t>
  </si>
  <si>
    <t>Таблица № П1.21  Расчет балансовой прибыли, принимаемой при установлении тарифов на производство и передачу электрической и тепловой энергии по ЭСО</t>
  </si>
  <si>
    <t>Таблица № П1.21.1-2 Расчет балансовой прибыли, принимаемой при установлении тарифов на передачу электрической энергии по ЭСО</t>
  </si>
  <si>
    <t>Таблица № П1.24. Расчет платы за услуги по содержанию электрических сетей (плата за доступ) ЭСО (региональные электрические сети)</t>
  </si>
  <si>
    <t>Таблица № П1.25 Расчет ставки по оплате технологического расхода (потерь) электрической энергии на ее передачу по сетям ЭСО (региональных электрических сетей)</t>
  </si>
  <si>
    <t>Таблица № П1.27. Экономически обоснованные тарифы на электрическую энергию (мощность) по группам потребителей ЭСО</t>
  </si>
  <si>
    <t xml:space="preserve">Таблица № П2.1 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</t>
  </si>
  <si>
    <t xml:space="preserve">Таблица № П2.2 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</t>
  </si>
  <si>
    <t>Налог на землю</t>
  </si>
  <si>
    <t>13.1.1.</t>
  </si>
  <si>
    <t>13.1.2.</t>
  </si>
  <si>
    <t>13.1.3.</t>
  </si>
  <si>
    <t>млн. кВтч</t>
  </si>
  <si>
    <t>РАСЧЕТ ТАРИФОВ НА УСЛУГИ ПО ПЕРЕДАЧЕ ЭЛЕКТРИЧЕСКОЙ ЭНЕРГИИ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</si>
  <si>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</si>
  <si>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</si>
  <si>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</si>
  <si>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</si>
  <si>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</si>
  <si>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</si>
  <si>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</si>
  <si>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Титульный лист РАСЧЕТ ТАРИФОВ НА УСЛУГИ ПО ПЕРЕДАЧЕ ЭЛЕКТРИЧЕСКОЙ ЭНЕРГИИ</t>
  </si>
  <si>
    <t>Период, предшествующий базовому</t>
  </si>
  <si>
    <t>Расчет платы за услуги по содержанию электрических сетей</t>
  </si>
  <si>
    <t>Расчет ставки по оплате технологического расхода (потерь) электрической энергии на ее передачу</t>
  </si>
  <si>
    <t>Расчёт технологического расхода электрической энергии (потерь) в электрических сетях</t>
  </si>
  <si>
    <t>Электрическая мощность по диапазонам напряжения</t>
  </si>
  <si>
    <t>Структура полезного отпуска электрической энергии (мощности) по группам потребителей</t>
  </si>
  <si>
    <t>Расчет амортизационных отчислений на восстановление основных производственных фондов</t>
  </si>
  <si>
    <t>Расчет среднегодовой стоимости основных производственных фондов по линиям электропередач и подстанциям</t>
  </si>
  <si>
    <t>Калькуляция себестоимости передачи электрической энергии</t>
  </si>
  <si>
    <t>Расчет балансовой прибыли, принимаемой при установлении тарифов на передачу электрической энергии</t>
  </si>
  <si>
    <t>Услуги РАО "ЕЭС России",ФСК, СО ЦДУ, НП "АТС"</t>
  </si>
  <si>
    <t>МСК</t>
  </si>
  <si>
    <t>сальдо переток в сопредельные регионы</t>
  </si>
  <si>
    <t>Услуги ФСК</t>
  </si>
  <si>
    <t>7.7.</t>
  </si>
  <si>
    <t>ед. измерения</t>
  </si>
  <si>
    <t>Условно-постоянные потери</t>
  </si>
  <si>
    <t>кВтч</t>
  </si>
  <si>
    <t>1.1</t>
  </si>
  <si>
    <t xml:space="preserve">Потери электроэнергии холостого хода в силовом
трансформаторе   (автотрансформаторе) 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</si>
  <si>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</si>
  <si>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</si>
  <si>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</si>
  <si>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</si>
  <si>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</si>
  <si>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</si>
  <si>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</si>
  <si>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</si>
  <si>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</si>
  <si>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</si>
  <si>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</si>
  <si>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</si>
  <si>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</si>
  <si>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</si>
  <si>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</si>
  <si>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</si>
  <si>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</si>
  <si>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</si>
  <si>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2.1</t>
  </si>
  <si>
    <t>Нагрузочные потери электроэнергии</t>
  </si>
  <si>
    <t>Потери электроэнергии   обусловленные допустимой    погрешностью    системы учета    электроэнергии</t>
  </si>
  <si>
    <t>Итого:</t>
  </si>
  <si>
    <t>Таблица № П1.3</t>
  </si>
  <si>
    <t>В течение 2005 года</t>
  </si>
  <si>
    <t>Утверждено на 2005 год</t>
  </si>
  <si>
    <t>План на 2007 год</t>
  </si>
  <si>
    <t>Дельта НВВ ВН - СН</t>
  </si>
  <si>
    <t>2005 утверждено</t>
  </si>
  <si>
    <t>2005 факт</t>
  </si>
  <si>
    <t>2006 утверждено</t>
  </si>
  <si>
    <t>2007 план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</si>
  <si>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</si>
  <si>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</si>
  <si>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</si>
  <si>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</si>
  <si>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</si>
  <si>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</si>
  <si>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</si>
  <si>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</si>
  <si>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</si>
  <si>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</si>
  <si>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</si>
  <si>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</si>
  <si>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</si>
  <si>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</si>
  <si>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</si>
  <si>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2006 ожидаемое</t>
  </si>
  <si>
    <t xml:space="preserve">Всего себестоимость товарной продукции </t>
  </si>
  <si>
    <t>Утверждено на 2006 год</t>
  </si>
  <si>
    <t>В течение 2006 года</t>
  </si>
  <si>
    <t>Ожидаемое освоение</t>
  </si>
  <si>
    <t>Ожидаемое финансирование</t>
  </si>
  <si>
    <t>проверка</t>
  </si>
  <si>
    <t>потребителям присоединенным к сетям МСК (последняя миля)</t>
  </si>
  <si>
    <t>L1</t>
  </si>
  <si>
    <t>L1.1</t>
  </si>
  <si>
    <t>L1.2</t>
  </si>
  <si>
    <t>L1.3</t>
  </si>
  <si>
    <t>L1.4</t>
  </si>
  <si>
    <t>L1.5</t>
  </si>
  <si>
    <t>L1.6</t>
  </si>
  <si>
    <t>L1.7</t>
  </si>
  <si>
    <t>L1.8</t>
  </si>
  <si>
    <t>L1.9</t>
  </si>
  <si>
    <t>L1.10</t>
  </si>
  <si>
    <t>L2</t>
  </si>
  <si>
    <t>L2.1</t>
  </si>
  <si>
    <t>L3</t>
  </si>
  <si>
    <t>L4</t>
  </si>
  <si>
    <t>L1.1.МСК</t>
  </si>
  <si>
    <t>L1.1.ВН</t>
  </si>
  <si>
    <t>L1.1.СН1</t>
  </si>
  <si>
    <t>L1.1.СН2</t>
  </si>
  <si>
    <t>L4.1</t>
  </si>
  <si>
    <t>L4.1.1</t>
  </si>
  <si>
    <t>L4.1.2</t>
  </si>
  <si>
    <t>L4.2</t>
  </si>
  <si>
    <t>L4.3</t>
  </si>
  <si>
    <t>L4.4</t>
  </si>
  <si>
    <t>L5</t>
  </si>
  <si>
    <t>Поступление эл.энергии в сеть, всего</t>
  </si>
  <si>
    <t>Поступление эл.энергии из смежной сети, всего</t>
  </si>
  <si>
    <t>Поступление эл.энергии из смежной сети МСК</t>
  </si>
  <si>
    <t>Поступление эл.энергии из смежной сети ВН</t>
  </si>
  <si>
    <t>Поступление эл.энергии из смежной сети СН1</t>
  </si>
  <si>
    <t>Поступление эл.энергии из смежной сети СН2</t>
  </si>
  <si>
    <t>Поступление эл.энергии от электростанций ПЭ (ЭСО)</t>
  </si>
  <si>
    <t>Поступление эл.энергии от других поставщиков (в т.ч. с оптового рынка)</t>
  </si>
  <si>
    <t xml:space="preserve">Поступление эл. энергии от других организаций </t>
  </si>
  <si>
    <t>Потери электроэнергии в сети, в %</t>
  </si>
  <si>
    <t>Полезный отпуск из сети  собственным потребителям ЭСО</t>
  </si>
  <si>
    <t>Полезный отпуск из сети  потребителям, присоединенным к центру питания на генераторном напряжении</t>
  </si>
  <si>
    <t>Полезный отпуск из сети  потребителям присоединенным к сетям МСК (последняя миля)</t>
  </si>
  <si>
    <t>Полезный отпуск из сети  потребителям оптового рынка</t>
  </si>
  <si>
    <t>Сальдо переток в другие организации</t>
  </si>
  <si>
    <t>Сальдо переток в сопредельные регионы</t>
  </si>
  <si>
    <t>Проверка</t>
  </si>
  <si>
    <t>МКВТЧ</t>
  </si>
  <si>
    <t>ПРЦ</t>
  </si>
  <si>
    <t>МВТ</t>
  </si>
  <si>
    <t>Поступление мощности в сеть, всего</t>
  </si>
  <si>
    <t>Поступление мощности из смежной сети, всего</t>
  </si>
  <si>
    <t>Поступление мощности из смежной сети МСК</t>
  </si>
  <si>
    <t>Поступление мощности из смежной сети ВН</t>
  </si>
  <si>
    <t>Поступление мощности из смежной сети СН1</t>
  </si>
  <si>
    <t>Поступление мощности из смежной сети СН2</t>
  </si>
  <si>
    <t>Поступление мощности от электростанций ПЭ (ЭСО)</t>
  </si>
  <si>
    <t>Поступление мощности от других поставщиков (в т.ч. с оптового рынка)</t>
  </si>
  <si>
    <t xml:space="preserve">Поступление мощности от других организаций </t>
  </si>
  <si>
    <t xml:space="preserve">Потери мощности в сети </t>
  </si>
  <si>
    <t>Потери мощности в сети, в %</t>
  </si>
  <si>
    <t>Расход мощности на произв и хознужды</t>
  </si>
  <si>
    <t xml:space="preserve">Полезный отпуск мощности из сети </t>
  </si>
  <si>
    <t>Полезный мощности отпуск из сети собственным потребителям ЭСО</t>
  </si>
  <si>
    <t>Полезный отпуск мощности из сети  потребителям, присоединенным к центру питания на генераторном напряжении</t>
  </si>
  <si>
    <t>Полезный отпуск мощности из сети  потребителям присоединенным к сетям МСК (последняя миля)</t>
  </si>
  <si>
    <t>Полезный отпуск мощности из сети  потребителям оптового рынка</t>
  </si>
  <si>
    <t>Сальдо переток мощности в другие организации</t>
  </si>
  <si>
    <t>Сальдо переток мощности в сопредельные регионы</t>
  </si>
  <si>
    <t>L3.1</t>
  </si>
  <si>
    <t>L5.1</t>
  </si>
  <si>
    <t>L5.2</t>
  </si>
  <si>
    <t>L6</t>
  </si>
  <si>
    <t>L6.1</t>
  </si>
  <si>
    <t>L7</t>
  </si>
  <si>
    <t>L7.1</t>
  </si>
  <si>
    <t>L8</t>
  </si>
  <si>
    <t>L9</t>
  </si>
  <si>
    <t>L9.1</t>
  </si>
  <si>
    <t>L9.2</t>
  </si>
  <si>
    <t>L9.3</t>
  </si>
  <si>
    <t>L9.4</t>
  </si>
  <si>
    <t>L9.5</t>
  </si>
  <si>
    <t>L9.6</t>
  </si>
  <si>
    <t>L9.7</t>
  </si>
  <si>
    <t>L9.7.1</t>
  </si>
  <si>
    <t>L9.7.2</t>
  </si>
  <si>
    <t>L9.8</t>
  </si>
  <si>
    <t>L10</t>
  </si>
  <si>
    <t>L10.1</t>
  </si>
  <si>
    <t>L11</t>
  </si>
  <si>
    <t>L12</t>
  </si>
  <si>
    <t>L13</t>
  </si>
  <si>
    <t>L13.1</t>
  </si>
  <si>
    <t>L13.1.1</t>
  </si>
  <si>
    <t>L13.1.2</t>
  </si>
  <si>
    <t>L13.1.3</t>
  </si>
  <si>
    <t>L13.2</t>
  </si>
  <si>
    <t>L13.2.1</t>
  </si>
  <si>
    <t>L13.2.3</t>
  </si>
  <si>
    <t>L13.3</t>
  </si>
  <si>
    <t>L9.8.1</t>
  </si>
  <si>
    <t>Вспомогательные материалы на ремонт</t>
  </si>
  <si>
    <t>Работы и услуги производ. характера на ремонт</t>
  </si>
  <si>
    <t>Энергия на технологические цели (покупная энергия)</t>
  </si>
  <si>
    <t>Затраты на оплату труда на ремонт</t>
  </si>
  <si>
    <t>Отчисления на социальные нужды на ремонт</t>
  </si>
  <si>
    <t>Другие затраты, относимые на себестоимость продукции, по видам затрат</t>
  </si>
  <si>
    <t>Итого затрат на ремонт</t>
  </si>
  <si>
    <t>Всего себестоимость товарной продукции - передача электроэнергии</t>
  </si>
  <si>
    <t>ТРУБ</t>
  </si>
  <si>
    <t>Прочие другие затраты</t>
  </si>
  <si>
    <t>ЧЕЛ</t>
  </si>
  <si>
    <t>РУБ.ЧЕЛ.МЕС</t>
  </si>
  <si>
    <t>ЧСЛ</t>
  </si>
  <si>
    <t>Выплаты, связанные с режимом работы в условиями труда 1 работника - процент выплат</t>
  </si>
  <si>
    <t>Выплаты, связанные с режимом работы в условиями труда 1 работника - сумма выплат</t>
  </si>
  <si>
    <t>Текущее премирование - сумма выплат</t>
  </si>
  <si>
    <t>Текущее премирование - процент выплат</t>
  </si>
  <si>
    <t>Вознаграждение за выслугу лет - процент выплат</t>
  </si>
  <si>
    <t>Вознаграждение за выслугу лет - сумма выплат</t>
  </si>
  <si>
    <t>Выплаты по итогам  года - процент выплат</t>
  </si>
  <si>
    <t>Выплаты по итогам  года- сумма выплат</t>
  </si>
  <si>
    <t>Выплаты по  районному коэффициенту и северные надбавки - процент выплат</t>
  </si>
  <si>
    <t>Выплаты по  районному коэффициенту и северные надбавки - сумма выплат</t>
  </si>
  <si>
    <t>L7.2</t>
  </si>
  <si>
    <t>L7.3</t>
  </si>
  <si>
    <t>L7.4</t>
  </si>
  <si>
    <t>L7.5</t>
  </si>
  <si>
    <t>L7.5.1</t>
  </si>
  <si>
    <t>L4.1.ВН</t>
  </si>
  <si>
    <t>L4.1.СН1</t>
  </si>
  <si>
    <t>L4.1.СН2</t>
  </si>
  <si>
    <t>L4.1.НН</t>
  </si>
  <si>
    <t>L7.6</t>
  </si>
  <si>
    <t>L7.6.1</t>
  </si>
  <si>
    <t>L7.7</t>
  </si>
  <si>
    <t>L7.1.ВН</t>
  </si>
  <si>
    <t>L7.1.СН1</t>
  </si>
  <si>
    <t>L7.1.СН2</t>
  </si>
  <si>
    <t>L7.1.НН</t>
  </si>
  <si>
    <t>L10.ВН</t>
  </si>
  <si>
    <t>L10.СН1</t>
  </si>
  <si>
    <t>L10.СН2</t>
  </si>
  <si>
    <t>L10.НН</t>
  </si>
  <si>
    <t>L14</t>
  </si>
  <si>
    <t>Амортизация производственного оборудования</t>
  </si>
  <si>
    <t>Амортизация производственного оборудования - ВН</t>
  </si>
  <si>
    <t>Амортизация производственного оборудования - СН1</t>
  </si>
  <si>
    <t>Амортизация производственного оборудования - СН2</t>
  </si>
  <si>
    <t>Амортизация производственного оборудования - НН</t>
  </si>
  <si>
    <t>Ремонт основного оборудования</t>
  </si>
  <si>
    <t>Другие расходы по содержанию и эксплуатации оборудования</t>
  </si>
  <si>
    <t>Непроизводственные расходы (налоги и другие обязательные платежи и сборы) по видам</t>
  </si>
  <si>
    <t>Другие затраты, относимые на себестоимость продукции по видам расходов</t>
  </si>
  <si>
    <t>Плата ФСК</t>
  </si>
  <si>
    <t>Плата ФСК - ВН</t>
  </si>
  <si>
    <t>Плата ФСК - СН1</t>
  </si>
  <si>
    <t>Плата ФСК - СН2</t>
  </si>
  <si>
    <t>Плата ФСК - НН</t>
  </si>
  <si>
    <t>Производственные расходы - ВН</t>
  </si>
  <si>
    <t>Производственные расходы - СН1</t>
  </si>
  <si>
    <t>Производственные расходы - СН2</t>
  </si>
  <si>
    <t>Производственные расходы - НН</t>
  </si>
  <si>
    <t>Полезный отпуск электроэнергии без отпуска с шин ТЭЦ</t>
  </si>
  <si>
    <t>Себестоимость</t>
  </si>
  <si>
    <t>РУБ.ТКВТЧ</t>
  </si>
  <si>
    <t>L2.2</t>
  </si>
  <si>
    <t>L2.3</t>
  </si>
  <si>
    <t>L2.4</t>
  </si>
  <si>
    <t>L2.5</t>
  </si>
  <si>
    <t>L2.6</t>
  </si>
  <si>
    <t>L2.7</t>
  </si>
  <si>
    <t>L2.8</t>
  </si>
  <si>
    <t>L2.9</t>
  </si>
  <si>
    <t>L2.10</t>
  </si>
  <si>
    <t>L2.10.2</t>
  </si>
  <si>
    <t>Объем капитальных вложений - на производственное и научно-техническое развитие</t>
  </si>
  <si>
    <t>Объем капитальных вложений - на непроизводственное развитие</t>
  </si>
  <si>
    <t>Итого источники кап. Вложений</t>
  </si>
  <si>
    <t>Капвложения из прибыли</t>
  </si>
  <si>
    <t>Прибыль отнесенная на передачу электрической энергии</t>
  </si>
  <si>
    <t>Объект 1</t>
  </si>
  <si>
    <t>Объект 2</t>
  </si>
  <si>
    <t>Объект 3</t>
  </si>
  <si>
    <t>Объект 4</t>
  </si>
  <si>
    <t>L5.3</t>
  </si>
  <si>
    <t>L5.3.1</t>
  </si>
  <si>
    <t>L7.4.1</t>
  </si>
  <si>
    <t>Прибыль на капитальные вложения</t>
  </si>
  <si>
    <t>Прибыль на социальное развитие  - капитальные вложения</t>
  </si>
  <si>
    <t>Проценты за пользование кредитом</t>
  </si>
  <si>
    <t>Услуги банка</t>
  </si>
  <si>
    <t>Другие расходы из прибыли, всего</t>
  </si>
  <si>
    <t>Другие расходы из прибыли, по видам затрат</t>
  </si>
  <si>
    <t>Налог на прибыль - ВН</t>
  </si>
  <si>
    <t>Налог на прибыль - СН1</t>
  </si>
  <si>
    <t>Налог на прибыль - СН2</t>
  </si>
  <si>
    <t>Налог на прибыль - НН</t>
  </si>
  <si>
    <t>Налог на имущество - ВН</t>
  </si>
  <si>
    <t>Налог на имущество - СН1</t>
  </si>
  <si>
    <t>Налог на имущество - СН2</t>
  </si>
  <si>
    <t>Налог на имущество - НН</t>
  </si>
  <si>
    <t>Другие налоги и обязательные сборы и платежи, всего</t>
  </si>
  <si>
    <t>Другие налоги и обязательные сборы и платежи по видам затрат</t>
  </si>
  <si>
    <t>Прибыль от реализации услуг по передаче электрической энергии</t>
  </si>
  <si>
    <t>Прибыль от реализации услуг по передаче электрической энергии - ВН</t>
  </si>
  <si>
    <t>Прибыль от реализации услуг по передаче электрической энергии - СН1</t>
  </si>
  <si>
    <t>Прибыль от реализации услуг по передаче электрической энергии - СН2</t>
  </si>
  <si>
    <t>Прибыль от реализации услуг по передаче электрической энергии - НН</t>
  </si>
  <si>
    <t>L0.1</t>
  </si>
  <si>
    <t>L0.2</t>
  </si>
  <si>
    <t>L0.3</t>
  </si>
  <si>
    <t>L0.4</t>
  </si>
  <si>
    <t>Затраты, отнесенные на передачу электрической энергии</t>
  </si>
  <si>
    <t>Прибыль, отнесенная на передачу электрической энергии</t>
  </si>
  <si>
    <t>Необходимая валовая выручка, отнесенная на передачу электрической энергии</t>
  </si>
  <si>
    <t>Плата за услуги на содержание электрических сетей по диапазонам напряжения в расчете на 1 МВт</t>
  </si>
  <si>
    <t>Плата за услуги на содержание электрических сетей по диапазонам напряжения в расчете на 1 МВтч</t>
  </si>
  <si>
    <t>МВТ.МЕС</t>
  </si>
  <si>
    <t>РУБ.ТКВТЧ.МЕС</t>
  </si>
  <si>
    <t>РУБ.МВТ.МЕС</t>
  </si>
  <si>
    <t>РУБ.МВТЧ</t>
  </si>
  <si>
    <t>Ставка за электроэнергию тарифа покупки. Группа 1</t>
  </si>
  <si>
    <t>Ставка за электроэнергию тарифа покупки. Группы 2-4</t>
  </si>
  <si>
    <t>Добавить столбцы</t>
  </si>
  <si>
    <t xml:space="preserve">в т.ч. собственным потребителям </t>
  </si>
  <si>
    <t>Условно переменные потери</t>
  </si>
  <si>
    <t>4.3</t>
  </si>
  <si>
    <t>Сбытовая надбавка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</si>
</sst>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#,##0.000"/>
    <numFmt numFmtId="169" formatCode="#,##0.0"/>
    <numFmt numFmtId="170" formatCode="_-* #,##0.00_р_._-;\-* #,##0.00_р_._-;_-* &quot;-&quot;_р_._-;_-@_-"/>
    <numFmt numFmtId="171" formatCode="#,##0.0000"/>
    <numFmt numFmtId="172" formatCode="_-* #,##0_р_._-;\-* #,##0_р_._-;_-* &quot;-&quot;??_р_._-;_-@_-"/>
    <numFmt numFmtId="173" formatCode="General_)"/>
    <numFmt numFmtId="174" formatCode="_-* #,##0.000_р_._-;\-* #,##0.000_р_._-;_-* &quot;-&quot;_р_._-;_-@_-"/>
    <numFmt numFmtId="175" formatCode="0.00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_$_-;\-* #,##0_$_-;_-* &quot;-&quot;_$_-;_-@_-"/>
    <numFmt numFmtId="182" formatCode="_-* #,##0.00_$_-;\-* #,##0.00_$_-;_-* &quot;-&quot;??_$_-;_-@_-"/>
    <numFmt numFmtId="183" formatCode="&quot;$&quot;#,##0_);[Red]\(&quot;$&quot;#,##0\)"/>
    <numFmt numFmtId="184" formatCode="_-* #,##0.00&quot;$&quot;_-;\-* #,##0.00&quot;$&quot;_-;_-* &quot;-&quot;??&quot;$&quot;_-;_-@_-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[$-FC19]d\ mmmm\ yyyy\ &quot;г.&quot;"/>
    <numFmt numFmtId="201" formatCode="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  <numFmt numFmtId="207" formatCode="_-* #,##0.0_р_._-;\-* #,##0.0_р_._-;_-* &quot;-&quot;??_р_._-;_-@_-"/>
    <numFmt numFmtId="208" formatCode="_-* #,##0.0_р_._-;\-* #,##0.0_р_._-;_-* &quot;-&quot;?_р_._-;_-@_-"/>
    <numFmt numFmtId="209" formatCode="#,##0_ ;\-#,##0\ "/>
  </numFmts>
  <fonts count="20">
    <font>
      <sz val="9"/>
      <name val="Tahoma"/>
      <family val="2"/>
    </font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Times New Roman"/>
      <family val="1"/>
    </font>
    <font>
      <sz val="10"/>
      <name val="Arial Cyr"/>
      <family val="2"/>
    </font>
    <font>
      <sz val="10"/>
      <color indexed="10"/>
      <name val="Times New Roman Cyr"/>
      <family val="0"/>
    </font>
    <font>
      <b/>
      <sz val="10"/>
      <color indexed="12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lightDown">
        <fgColor indexed="22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42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3" fontId="11" fillId="0" borderId="0" applyFont="0" applyFill="0" applyBorder="0" applyAlignment="0" applyProtection="0"/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173" fontId="5" fillId="0" borderId="1">
      <alignment/>
      <protection locked="0"/>
    </xf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9" fillId="0" borderId="2" applyBorder="0">
      <alignment horizontal="center" vertical="center" wrapText="1"/>
      <protection/>
    </xf>
    <xf numFmtId="173" fontId="7" fillId="2" borderId="1">
      <alignment/>
      <protection/>
    </xf>
    <xf numFmtId="4" fontId="0" fillId="3" borderId="3" applyBorder="0">
      <alignment horizontal="right"/>
      <protection/>
    </xf>
    <xf numFmtId="0" fontId="13" fillId="4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" vertical="center" wrapText="1"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9" fontId="13" fillId="0" borderId="0">
      <alignment horizontal="center"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0" fillId="4" borderId="0" applyFont="0" applyBorder="0">
      <alignment horizontal="right"/>
      <protection/>
    </xf>
    <xf numFmtId="4" fontId="0" fillId="4" borderId="4" applyBorder="0">
      <alignment horizontal="right"/>
      <protection/>
    </xf>
    <xf numFmtId="4" fontId="0" fillId="5" borderId="5" applyBorder="0">
      <alignment horizontal="right"/>
      <protection/>
    </xf>
  </cellStyleXfs>
  <cellXfs count="451">
    <xf numFmtId="49" fontId="0" fillId="0" borderId="0" xfId="0" applyAlignment="1">
      <alignment vertical="top"/>
    </xf>
    <xf numFmtId="49" fontId="0" fillId="0" borderId="6" xfId="0" applyFill="1" applyBorder="1" applyAlignment="1">
      <alignment vertical="top"/>
    </xf>
    <xf numFmtId="49" fontId="0" fillId="0" borderId="4" xfId="0" applyFill="1" applyBorder="1" applyAlignment="1">
      <alignment vertical="top"/>
    </xf>
    <xf numFmtId="49" fontId="0" fillId="0" borderId="0" xfId="0" applyBorder="1" applyAlignment="1">
      <alignment vertical="top"/>
    </xf>
    <xf numFmtId="49" fontId="0" fillId="0" borderId="3" xfId="0" applyBorder="1" applyAlignment="1">
      <alignment vertical="top"/>
    </xf>
    <xf numFmtId="49" fontId="0" fillId="0" borderId="7" xfId="0" applyBorder="1" applyAlignment="1">
      <alignment vertical="top"/>
    </xf>
    <xf numFmtId="49" fontId="0" fillId="0" borderId="8" xfId="0" applyBorder="1" applyAlignment="1">
      <alignment vertical="top"/>
    </xf>
    <xf numFmtId="49" fontId="0" fillId="0" borderId="0" xfId="0" applyFill="1" applyAlignment="1">
      <alignment vertical="top"/>
    </xf>
    <xf numFmtId="49" fontId="0" fillId="0" borderId="3" xfId="0" applyFill="1" applyBorder="1" applyAlignment="1">
      <alignment vertical="top"/>
    </xf>
    <xf numFmtId="49" fontId="0" fillId="0" borderId="0" xfId="0" applyFill="1" applyBorder="1" applyAlignment="1">
      <alignment vertical="top"/>
    </xf>
    <xf numFmtId="49" fontId="0" fillId="0" borderId="9" xfId="0" applyBorder="1" applyAlignment="1">
      <alignment vertical="top"/>
    </xf>
    <xf numFmtId="49" fontId="0" fillId="0" borderId="8" xfId="0" applyFill="1" applyBorder="1" applyAlignment="1">
      <alignment vertical="top"/>
    </xf>
    <xf numFmtId="49" fontId="0" fillId="0" borderId="10" xfId="0" applyFill="1" applyBorder="1" applyAlignment="1">
      <alignment vertical="top"/>
    </xf>
    <xf numFmtId="49" fontId="0" fillId="0" borderId="11" xfId="0" applyFill="1" applyBorder="1" applyAlignment="1">
      <alignment vertical="top"/>
    </xf>
    <xf numFmtId="49" fontId="0" fillId="0" borderId="12" xfId="0" applyBorder="1" applyAlignment="1">
      <alignment vertical="top"/>
    </xf>
    <xf numFmtId="49" fontId="0" fillId="0" borderId="13" xfId="0" applyBorder="1" applyAlignment="1">
      <alignment vertical="top"/>
    </xf>
    <xf numFmtId="49" fontId="0" fillId="0" borderId="12" xfId="0" applyFill="1" applyBorder="1" applyAlignment="1">
      <alignment vertical="top"/>
    </xf>
    <xf numFmtId="49" fontId="0" fillId="0" borderId="14" xfId="0" applyFill="1" applyBorder="1" applyAlignment="1">
      <alignment vertical="top"/>
    </xf>
    <xf numFmtId="49" fontId="0" fillId="0" borderId="7" xfId="0" applyFill="1" applyBorder="1" applyAlignment="1">
      <alignment vertical="top"/>
    </xf>
    <xf numFmtId="49" fontId="0" fillId="0" borderId="15" xfId="0" applyBorder="1" applyAlignment="1">
      <alignment vertical="top"/>
    </xf>
    <xf numFmtId="49" fontId="0" fillId="0" borderId="16" xfId="0" applyBorder="1" applyAlignment="1">
      <alignment vertical="top"/>
    </xf>
    <xf numFmtId="49" fontId="0" fillId="0" borderId="17" xfId="0" applyFill="1" applyBorder="1" applyAlignment="1">
      <alignment vertical="top"/>
    </xf>
    <xf numFmtId="49" fontId="0" fillId="0" borderId="13" xfId="0" applyFill="1" applyBorder="1" applyAlignment="1">
      <alignment vertical="top"/>
    </xf>
    <xf numFmtId="49" fontId="0" fillId="0" borderId="9" xfId="0" applyFill="1" applyBorder="1" applyAlignment="1">
      <alignment vertical="top"/>
    </xf>
    <xf numFmtId="49" fontId="0" fillId="0" borderId="18" xfId="0" applyFill="1" applyBorder="1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6" fillId="0" borderId="0" xfId="0" applyFont="1" applyAlignment="1">
      <alignment vertical="top"/>
    </xf>
    <xf numFmtId="49" fontId="0" fillId="6" borderId="3" xfId="0" applyFill="1" applyBorder="1" applyAlignment="1">
      <alignment vertical="top"/>
    </xf>
    <xf numFmtId="49" fontId="0" fillId="6" borderId="12" xfId="0" applyFill="1" applyBorder="1" applyAlignment="1">
      <alignment vertical="top"/>
    </xf>
    <xf numFmtId="0" fontId="9" fillId="0" borderId="19" xfId="26" applyBorder="1">
      <alignment horizontal="center" vertical="center" wrapText="1"/>
      <protection/>
    </xf>
    <xf numFmtId="0" fontId="9" fillId="0" borderId="12" xfId="26" applyBorder="1">
      <alignment horizontal="center" vertical="center" wrapText="1"/>
      <protection/>
    </xf>
    <xf numFmtId="0" fontId="9" fillId="0" borderId="3" xfId="26" applyBorder="1">
      <alignment horizontal="center" vertical="center" wrapText="1"/>
      <protection/>
    </xf>
    <xf numFmtId="0" fontId="9" fillId="0" borderId="14" xfId="26" applyBorder="1">
      <alignment horizontal="center" vertical="center" wrapText="1"/>
      <protection/>
    </xf>
    <xf numFmtId="4" fontId="0" fillId="4" borderId="14" xfId="39" applyBorder="1">
      <alignment horizontal="right"/>
      <protection/>
    </xf>
    <xf numFmtId="4" fontId="0" fillId="4" borderId="3" xfId="39" applyBorder="1">
      <alignment horizontal="right"/>
      <protection/>
    </xf>
    <xf numFmtId="4" fontId="0" fillId="0" borderId="3" xfId="28" applyFill="1" applyBorder="1">
      <alignment horizontal="right"/>
      <protection/>
    </xf>
    <xf numFmtId="4" fontId="0" fillId="0" borderId="14" xfId="28" applyFill="1" applyBorder="1">
      <alignment horizontal="right"/>
      <protection/>
    </xf>
    <xf numFmtId="4" fontId="0" fillId="6" borderId="14" xfId="28" applyFill="1" applyBorder="1">
      <alignment horizontal="right"/>
      <protection/>
    </xf>
    <xf numFmtId="4" fontId="0" fillId="4" borderId="20" xfId="39" applyBorder="1">
      <alignment horizontal="right"/>
      <protection/>
    </xf>
    <xf numFmtId="4" fontId="0" fillId="4" borderId="7" xfId="39" applyBorder="1">
      <alignment horizontal="right"/>
      <protection/>
    </xf>
    <xf numFmtId="0" fontId="9" fillId="0" borderId="3" xfId="26" applyBorder="1" applyAlignment="1">
      <alignment horizontal="center" vertical="center" wrapText="1"/>
      <protection/>
    </xf>
    <xf numFmtId="0" fontId="9" fillId="0" borderId="6" xfId="26" applyBorder="1">
      <alignment horizontal="center" vertical="center" wrapText="1"/>
      <protection/>
    </xf>
    <xf numFmtId="0" fontId="9" fillId="0" borderId="5" xfId="26" applyBorder="1">
      <alignment horizontal="center" vertical="center" wrapText="1"/>
      <protection/>
    </xf>
    <xf numFmtId="4" fontId="0" fillId="6" borderId="3" xfId="28" applyFill="1" applyBorder="1">
      <alignment horizontal="right"/>
      <protection/>
    </xf>
    <xf numFmtId="4" fontId="0" fillId="4" borderId="6" xfId="39" applyBorder="1">
      <alignment horizontal="right"/>
      <protection/>
    </xf>
    <xf numFmtId="4" fontId="0" fillId="4" borderId="5" xfId="39" applyBorder="1">
      <alignment horizontal="right"/>
      <protection/>
    </xf>
    <xf numFmtId="4" fontId="0" fillId="4" borderId="18" xfId="39" applyBorder="1">
      <alignment horizontal="right"/>
      <protection/>
    </xf>
    <xf numFmtId="49" fontId="0" fillId="0" borderId="0" xfId="0" applyFill="1" applyAlignment="1">
      <alignment vertical="top" wrapText="1"/>
    </xf>
    <xf numFmtId="49" fontId="0" fillId="0" borderId="3" xfId="0" applyFill="1" applyBorder="1" applyAlignment="1">
      <alignment vertical="top" wrapText="1"/>
    </xf>
    <xf numFmtId="49" fontId="0" fillId="6" borderId="3" xfId="0" applyFill="1" applyBorder="1" applyAlignment="1">
      <alignment vertical="top" wrapText="1"/>
    </xf>
    <xf numFmtId="49" fontId="0" fillId="0" borderId="0" xfId="0" applyFill="1" applyBorder="1" applyAlignment="1">
      <alignment vertical="top" wrapText="1"/>
    </xf>
    <xf numFmtId="49" fontId="0" fillId="0" borderId="18" xfId="0" applyFill="1" applyBorder="1" applyAlignment="1">
      <alignment vertical="top" wrapText="1"/>
    </xf>
    <xf numFmtId="0" fontId="9" fillId="0" borderId="4" xfId="26" applyBorder="1">
      <alignment horizontal="center" vertical="center" wrapText="1"/>
      <protection/>
    </xf>
    <xf numFmtId="0" fontId="9" fillId="0" borderId="6" xfId="26" applyBorder="1" applyAlignment="1">
      <alignment horizontal="center" vertical="center" wrapText="1"/>
      <protection/>
    </xf>
    <xf numFmtId="49" fontId="0" fillId="0" borderId="0" xfId="0" applyFill="1" applyAlignment="1">
      <alignment horizontal="right" vertical="top"/>
    </xf>
    <xf numFmtId="0" fontId="9" fillId="0" borderId="13" xfId="26" applyBorder="1">
      <alignment horizontal="center" vertical="center" wrapText="1"/>
      <protection/>
    </xf>
    <xf numFmtId="0" fontId="9" fillId="0" borderId="18" xfId="26" applyBorder="1">
      <alignment horizontal="center" vertical="center" wrapText="1"/>
      <protection/>
    </xf>
    <xf numFmtId="0" fontId="9" fillId="0" borderId="7" xfId="26" applyBorder="1">
      <alignment horizontal="center" vertical="center" wrapText="1"/>
      <protection/>
    </xf>
    <xf numFmtId="0" fontId="9" fillId="0" borderId="20" xfId="26" applyBorder="1">
      <alignment horizontal="center" vertical="center" wrapText="1"/>
      <protection/>
    </xf>
    <xf numFmtId="4" fontId="0" fillId="0" borderId="12" xfId="28" applyFill="1" applyBorder="1">
      <alignment horizontal="right"/>
      <protection/>
    </xf>
    <xf numFmtId="0" fontId="9" fillId="0" borderId="18" xfId="26" applyBorder="1" applyAlignment="1">
      <alignment horizontal="center" vertical="center" wrapText="1"/>
      <protection/>
    </xf>
    <xf numFmtId="49" fontId="0" fillId="0" borderId="8" xfId="0" applyFill="1" applyBorder="1" applyAlignment="1">
      <alignment vertical="top" wrapText="1"/>
    </xf>
    <xf numFmtId="4" fontId="0" fillId="4" borderId="8" xfId="39" applyBorder="1">
      <alignment horizontal="right"/>
      <protection/>
    </xf>
    <xf numFmtId="4" fontId="0" fillId="4" borderId="21" xfId="39" applyBorder="1">
      <alignment horizontal="right"/>
      <protection/>
    </xf>
    <xf numFmtId="4" fontId="0" fillId="4" borderId="12" xfId="39" applyBorder="1">
      <alignment horizontal="right"/>
      <protection/>
    </xf>
    <xf numFmtId="49" fontId="0" fillId="6" borderId="7" xfId="0" applyFill="1" applyBorder="1" applyAlignment="1">
      <alignment vertical="top"/>
    </xf>
    <xf numFmtId="4" fontId="0" fillId="4" borderId="13" xfId="39" applyBorder="1">
      <alignment horizontal="right"/>
      <protection/>
    </xf>
    <xf numFmtId="49" fontId="0" fillId="0" borderId="0" xfId="0" applyAlignment="1">
      <alignment horizontal="right" vertical="top"/>
    </xf>
    <xf numFmtId="49" fontId="0" fillId="0" borderId="0" xfId="0" applyAlignment="1">
      <alignment vertical="top" wrapText="1"/>
    </xf>
    <xf numFmtId="4" fontId="0" fillId="3" borderId="3" xfId="28" applyBorder="1">
      <alignment horizontal="right"/>
      <protection/>
    </xf>
    <xf numFmtId="4" fontId="0" fillId="3" borderId="14" xfId="28" applyBorder="1">
      <alignment horizontal="right"/>
      <protection/>
    </xf>
    <xf numFmtId="4" fontId="0" fillId="3" borderId="18" xfId="28" applyBorder="1">
      <alignment horizontal="right"/>
      <protection/>
    </xf>
    <xf numFmtId="4" fontId="0" fillId="3" borderId="20" xfId="28" applyBorder="1">
      <alignment horizontal="right"/>
      <protection/>
    </xf>
    <xf numFmtId="49" fontId="0" fillId="0" borderId="4" xfId="0" applyBorder="1" applyAlignment="1">
      <alignment vertical="top"/>
    </xf>
    <xf numFmtId="4" fontId="0" fillId="4" borderId="4" xfId="39" applyBorder="1">
      <alignment horizontal="right"/>
      <protection/>
    </xf>
    <xf numFmtId="49" fontId="0" fillId="0" borderId="22" xfId="0" applyBorder="1" applyAlignment="1">
      <alignment vertical="top" wrapText="1"/>
    </xf>
    <xf numFmtId="49" fontId="0" fillId="0" borderId="7" xfId="0" applyBorder="1" applyAlignment="1">
      <alignment vertical="top" wrapText="1"/>
    </xf>
    <xf numFmtId="0" fontId="9" fillId="0" borderId="8" xfId="26" applyBorder="1">
      <alignment horizontal="center" vertical="center" wrapText="1"/>
      <protection/>
    </xf>
    <xf numFmtId="49" fontId="0" fillId="0" borderId="6" xfId="0" applyFill="1" applyBorder="1" applyAlignment="1">
      <alignment vertical="top" wrapText="1"/>
    </xf>
    <xf numFmtId="49" fontId="0" fillId="0" borderId="5" xfId="0" applyFill="1" applyBorder="1" applyAlignment="1">
      <alignment vertical="top"/>
    </xf>
    <xf numFmtId="49" fontId="0" fillId="6" borderId="16" xfId="0" applyFill="1" applyBorder="1" applyAlignment="1">
      <alignment vertical="top"/>
    </xf>
    <xf numFmtId="49" fontId="0" fillId="6" borderId="14" xfId="0" applyFill="1" applyBorder="1" applyAlignment="1">
      <alignment vertical="top"/>
    </xf>
    <xf numFmtId="4" fontId="0" fillId="4" borderId="9" xfId="39" applyBorder="1">
      <alignment horizontal="right"/>
      <protection/>
    </xf>
    <xf numFmtId="0" fontId="0" fillId="0" borderId="0" xfId="0" applyNumberFormat="1" applyFill="1" applyAlignment="1">
      <alignment vertical="top"/>
    </xf>
    <xf numFmtId="49" fontId="0" fillId="0" borderId="23" xfId="0" applyFill="1" applyBorder="1" applyAlignment="1">
      <alignment vertical="top"/>
    </xf>
    <xf numFmtId="49" fontId="0" fillId="0" borderId="14" xfId="0" applyBorder="1" applyAlignment="1">
      <alignment vertical="top"/>
    </xf>
    <xf numFmtId="49" fontId="0" fillId="0" borderId="18" xfId="0" applyBorder="1" applyAlignment="1">
      <alignment vertical="top"/>
    </xf>
    <xf numFmtId="0" fontId="9" fillId="0" borderId="15" xfId="26" applyBorder="1">
      <alignment horizontal="center" vertical="center" wrapText="1"/>
      <protection/>
    </xf>
    <xf numFmtId="4" fontId="0" fillId="3" borderId="21" xfId="28" applyBorder="1">
      <alignment horizontal="right"/>
      <protection/>
    </xf>
    <xf numFmtId="0" fontId="9" fillId="0" borderId="24" xfId="26" applyBorder="1">
      <alignment horizontal="center" vertical="center" wrapText="1"/>
      <protection/>
    </xf>
    <xf numFmtId="4" fontId="0" fillId="3" borderId="8" xfId="28" applyBorder="1">
      <alignment horizontal="right"/>
      <protection/>
    </xf>
    <xf numFmtId="3" fontId="0" fillId="3" borderId="14" xfId="28" applyNumberFormat="1" applyBorder="1">
      <alignment horizontal="right"/>
      <protection/>
    </xf>
    <xf numFmtId="3" fontId="0" fillId="3" borderId="3" xfId="28" applyNumberFormat="1" applyBorder="1">
      <alignment horizontal="right"/>
      <protection/>
    </xf>
    <xf numFmtId="4" fontId="0" fillId="4" borderId="16" xfId="39" applyBorder="1">
      <alignment horizontal="right"/>
      <protection/>
    </xf>
    <xf numFmtId="4" fontId="0" fillId="4" borderId="25" xfId="39" applyBorder="1">
      <alignment horizontal="right"/>
      <protection/>
    </xf>
    <xf numFmtId="4" fontId="9" fillId="4" borderId="3" xfId="39" applyFont="1" applyBorder="1">
      <alignment horizontal="right"/>
      <protection/>
    </xf>
    <xf numFmtId="4" fontId="9" fillId="4" borderId="14" xfId="39" applyFont="1" applyBorder="1">
      <alignment horizontal="right"/>
      <protection/>
    </xf>
    <xf numFmtId="4" fontId="9" fillId="4" borderId="20" xfId="39" applyFont="1" applyBorder="1">
      <alignment horizontal="right"/>
      <protection/>
    </xf>
    <xf numFmtId="4" fontId="9" fillId="4" borderId="13" xfId="39" applyFont="1" applyBorder="1">
      <alignment horizontal="right"/>
      <protection/>
    </xf>
    <xf numFmtId="4" fontId="9" fillId="4" borderId="18" xfId="39" applyFont="1" applyBorder="1">
      <alignment horizontal="right"/>
      <protection/>
    </xf>
    <xf numFmtId="49" fontId="9" fillId="0" borderId="3" xfId="0" applyFont="1" applyFill="1" applyBorder="1" applyAlignment="1">
      <alignment vertical="top" wrapText="1"/>
    </xf>
    <xf numFmtId="49" fontId="9" fillId="0" borderId="12" xfId="0" applyFont="1" applyFill="1" applyBorder="1" applyAlignment="1">
      <alignment vertical="top"/>
    </xf>
    <xf numFmtId="4" fontId="0" fillId="4" borderId="12" xfId="40" applyBorder="1">
      <alignment horizontal="right"/>
      <protection/>
    </xf>
    <xf numFmtId="4" fontId="0" fillId="4" borderId="14" xfId="40" applyBorder="1">
      <alignment horizontal="right"/>
      <protection/>
    </xf>
    <xf numFmtId="4" fontId="0" fillId="4" borderId="3" xfId="40" applyBorder="1">
      <alignment horizontal="right"/>
      <protection/>
    </xf>
    <xf numFmtId="4" fontId="9" fillId="4" borderId="3" xfId="40" applyFont="1" applyBorder="1">
      <alignment horizontal="right"/>
      <protection/>
    </xf>
    <xf numFmtId="4" fontId="0" fillId="4" borderId="18" xfId="40" applyBorder="1">
      <alignment horizontal="right"/>
      <protection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Alignment="1">
      <alignment vertical="top"/>
    </xf>
    <xf numFmtId="4" fontId="0" fillId="4" borderId="3" xfId="28" applyFill="1" applyBorder="1">
      <alignment horizontal="right"/>
      <protection/>
    </xf>
    <xf numFmtId="4" fontId="0" fillId="4" borderId="14" xfId="28" applyFill="1" applyBorder="1">
      <alignment horizontal="right"/>
      <protection/>
    </xf>
    <xf numFmtId="49" fontId="0" fillId="0" borderId="0" xfId="0" applyFill="1" applyBorder="1" applyAlignment="1">
      <alignment horizontal="right" vertical="top"/>
    </xf>
    <xf numFmtId="49" fontId="0" fillId="0" borderId="3" xfId="0" applyBorder="1" applyAlignment="1">
      <alignment vertical="top" wrapText="1"/>
    </xf>
    <xf numFmtId="49" fontId="0" fillId="0" borderId="18" xfId="0" applyBorder="1" applyAlignment="1">
      <alignment vertical="top" wrapText="1"/>
    </xf>
    <xf numFmtId="49" fontId="9" fillId="0" borderId="13" xfId="0" applyFont="1" applyFill="1" applyBorder="1" applyAlignment="1">
      <alignment vertical="top"/>
    </xf>
    <xf numFmtId="4" fontId="0" fillId="4" borderId="14" xfId="39" applyFont="1" applyBorder="1">
      <alignment horizontal="right"/>
      <protection/>
    </xf>
    <xf numFmtId="4" fontId="0" fillId="4" borderId="3" xfId="39" applyFont="1" applyBorder="1">
      <alignment horizontal="right"/>
      <protection/>
    </xf>
    <xf numFmtId="49" fontId="0" fillId="0" borderId="3" xfId="0" applyFont="1" applyFill="1" applyBorder="1" applyAlignment="1">
      <alignment vertical="top" wrapText="1"/>
    </xf>
    <xf numFmtId="49" fontId="0" fillId="0" borderId="12" xfId="0" applyFont="1" applyFill="1" applyBorder="1" applyAlignment="1">
      <alignment vertical="top"/>
    </xf>
    <xf numFmtId="49" fontId="0" fillId="0" borderId="10" xfId="0" applyBorder="1" applyAlignment="1">
      <alignment vertical="top"/>
    </xf>
    <xf numFmtId="49" fontId="0" fillId="0" borderId="26" xfId="0" applyBorder="1" applyAlignment="1">
      <alignment vertical="top"/>
    </xf>
    <xf numFmtId="49" fontId="0" fillId="0" borderId="0" xfId="0" applyBorder="1" applyAlignment="1">
      <alignment horizontal="right" vertical="top"/>
    </xf>
    <xf numFmtId="49" fontId="9" fillId="0" borderId="12" xfId="0" applyFont="1" applyBorder="1" applyAlignment="1">
      <alignment vertical="top"/>
    </xf>
    <xf numFmtId="4" fontId="9" fillId="4" borderId="18" xfId="40" applyFont="1" applyBorder="1">
      <alignment horizontal="right"/>
      <protection/>
    </xf>
    <xf numFmtId="0" fontId="9" fillId="0" borderId="0" xfId="26">
      <alignment horizontal="center" vertical="center" wrapText="1"/>
      <protection/>
    </xf>
    <xf numFmtId="4" fontId="0" fillId="4" borderId="16" xfId="40" applyBorder="1">
      <alignment horizontal="right"/>
      <protection/>
    </xf>
    <xf numFmtId="49" fontId="0" fillId="0" borderId="27" xfId="0" applyBorder="1" applyAlignment="1">
      <alignment vertical="top"/>
    </xf>
    <xf numFmtId="4" fontId="0" fillId="3" borderId="27" xfId="28" applyBorder="1">
      <alignment horizontal="right"/>
      <protection/>
    </xf>
    <xf numFmtId="17" fontId="0" fillId="0" borderId="3" xfId="0" applyNumberFormat="1" applyBorder="1" applyAlignment="1" quotePrefix="1">
      <alignment vertical="top"/>
    </xf>
    <xf numFmtId="49" fontId="0" fillId="0" borderId="8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0" fontId="0" fillId="0" borderId="3" xfId="0" applyNumberFormat="1" applyBorder="1" applyAlignment="1">
      <alignment vertical="top"/>
    </xf>
    <xf numFmtId="49" fontId="0" fillId="0" borderId="28" xfId="0" applyBorder="1" applyAlignment="1">
      <alignment vertical="top"/>
    </xf>
    <xf numFmtId="49" fontId="0" fillId="0" borderId="10" xfId="0" applyBorder="1" applyAlignment="1">
      <alignment vertical="top"/>
    </xf>
    <xf numFmtId="49" fontId="0" fillId="0" borderId="29" xfId="0" applyBorder="1" applyAlignment="1">
      <alignment vertical="top"/>
    </xf>
    <xf numFmtId="49" fontId="0" fillId="0" borderId="26" xfId="0" applyBorder="1" applyAlignment="1">
      <alignment vertical="top"/>
    </xf>
    <xf numFmtId="0" fontId="0" fillId="0" borderId="8" xfId="0" applyNumberFormat="1" applyBorder="1" applyAlignment="1">
      <alignment vertical="top"/>
    </xf>
    <xf numFmtId="4" fontId="0" fillId="4" borderId="16" xfId="39" applyFont="1" applyBorder="1">
      <alignment horizontal="right"/>
      <protection/>
    </xf>
    <xf numFmtId="4" fontId="9" fillId="4" borderId="24" xfId="39" applyFont="1" applyBorder="1">
      <alignment horizontal="right"/>
      <protection/>
    </xf>
    <xf numFmtId="49" fontId="0" fillId="0" borderId="14" xfId="0" applyFont="1" applyFill="1" applyBorder="1" applyAlignment="1">
      <alignment vertical="top"/>
    </xf>
    <xf numFmtId="49" fontId="9" fillId="0" borderId="20" xfId="0" applyFont="1" applyFill="1" applyBorder="1" applyAlignment="1">
      <alignment vertical="top"/>
    </xf>
    <xf numFmtId="49" fontId="0" fillId="0" borderId="30" xfId="0" applyFill="1" applyBorder="1" applyAlignment="1">
      <alignment vertical="top"/>
    </xf>
    <xf numFmtId="0" fontId="8" fillId="0" borderId="0" xfId="25" applyBorder="1" applyAlignment="1">
      <alignment horizontal="centerContinuous" vertical="center" wrapText="1"/>
      <protection/>
    </xf>
    <xf numFmtId="0" fontId="8" fillId="0" borderId="0" xfId="25" applyAlignment="1">
      <alignment horizontal="centerContinuous" vertical="center" wrapText="1"/>
      <protection/>
    </xf>
    <xf numFmtId="0" fontId="8" fillId="0" borderId="0" xfId="25" applyFill="1" applyAlignment="1">
      <alignment horizontal="centerContinuous" vertical="center" wrapText="1"/>
      <protection/>
    </xf>
    <xf numFmtId="49" fontId="0" fillId="0" borderId="0" xfId="0" applyFill="1" applyAlignment="1">
      <alignment horizontal="centerContinuous" vertical="top"/>
    </xf>
    <xf numFmtId="0" fontId="8" fillId="0" borderId="0" xfId="25" applyFont="1" applyAlignment="1">
      <alignment horizontal="centerContinuous" vertical="center" wrapText="1"/>
      <protection/>
    </xf>
    <xf numFmtId="0" fontId="8" fillId="0" borderId="0" xfId="25" applyFont="1" applyBorder="1" applyAlignment="1">
      <alignment horizontal="centerContinuous" vertical="center" wrapText="1"/>
      <protection/>
    </xf>
    <xf numFmtId="49" fontId="0" fillId="0" borderId="26" xfId="0" applyFill="1" applyBorder="1" applyAlignment="1">
      <alignment vertical="top"/>
    </xf>
    <xf numFmtId="49" fontId="0" fillId="0" borderId="21" xfId="0" applyBorder="1" applyAlignment="1">
      <alignment vertical="top"/>
    </xf>
    <xf numFmtId="49" fontId="0" fillId="0" borderId="31" xfId="0" applyBorder="1" applyAlignment="1">
      <alignment vertical="top"/>
    </xf>
    <xf numFmtId="49" fontId="0" fillId="0" borderId="32" xfId="0" applyBorder="1" applyAlignment="1">
      <alignment vertical="top"/>
    </xf>
    <xf numFmtId="49" fontId="0" fillId="0" borderId="20" xfId="0" applyBorder="1" applyAlignment="1">
      <alignment vertical="top"/>
    </xf>
    <xf numFmtId="49" fontId="0" fillId="0" borderId="0" xfId="0" applyAlignment="1">
      <alignment horizontal="centerContinuous" vertical="top"/>
    </xf>
    <xf numFmtId="0" fontId="9" fillId="0" borderId="12" xfId="26" applyFont="1" applyBorder="1">
      <alignment horizontal="center" vertical="center" wrapText="1"/>
      <protection/>
    </xf>
    <xf numFmtId="0" fontId="9" fillId="0" borderId="3" xfId="26" applyFont="1" applyBorder="1">
      <alignment horizontal="center" vertical="center" wrapText="1"/>
      <protection/>
    </xf>
    <xf numFmtId="0" fontId="9" fillId="0" borderId="14" xfId="26" applyFont="1" applyBorder="1">
      <alignment horizontal="center" vertical="center" wrapText="1"/>
      <protection/>
    </xf>
    <xf numFmtId="0" fontId="9" fillId="0" borderId="7" xfId="26" applyFont="1" applyBorder="1">
      <alignment horizontal="center" vertical="center" wrapText="1"/>
      <protection/>
    </xf>
    <xf numFmtId="0" fontId="9" fillId="0" borderId="10" xfId="26" applyFont="1" applyBorder="1">
      <alignment horizontal="center" vertical="center" wrapText="1"/>
      <protection/>
    </xf>
    <xf numFmtId="0" fontId="9" fillId="0" borderId="18" xfId="26" applyFont="1" applyBorder="1">
      <alignment horizontal="center" vertical="center" wrapText="1"/>
      <protection/>
    </xf>
    <xf numFmtId="0" fontId="9" fillId="0" borderId="13" xfId="26" applyFont="1" applyBorder="1">
      <alignment horizontal="center" vertical="center" wrapText="1"/>
      <protection/>
    </xf>
    <xf numFmtId="0" fontId="9" fillId="0" borderId="18" xfId="26" applyFont="1" applyBorder="1" applyAlignment="1">
      <alignment horizontal="center" vertical="center" wrapText="1"/>
      <protection/>
    </xf>
    <xf numFmtId="0" fontId="9" fillId="0" borderId="20" xfId="26" applyFont="1" applyBorder="1">
      <alignment horizontal="center" vertical="center" wrapText="1"/>
      <protection/>
    </xf>
    <xf numFmtId="0" fontId="9" fillId="0" borderId="13" xfId="26" applyBorder="1" applyAlignment="1">
      <alignment horizontal="center" vertical="center" wrapText="1"/>
      <protection/>
    </xf>
    <xf numFmtId="49" fontId="0" fillId="0" borderId="9" xfId="0" applyFill="1" applyBorder="1" applyAlignment="1">
      <alignment vertical="top" wrapText="1"/>
    </xf>
    <xf numFmtId="49" fontId="9" fillId="0" borderId="13" xfId="0" applyFont="1" applyFill="1" applyBorder="1" applyAlignment="1">
      <alignment vertical="top" wrapText="1"/>
    </xf>
    <xf numFmtId="0" fontId="9" fillId="0" borderId="26" xfId="26" applyFont="1" applyBorder="1">
      <alignment horizontal="center" vertical="center" wrapText="1"/>
      <protection/>
    </xf>
    <xf numFmtId="0" fontId="9" fillId="0" borderId="3" xfId="26" applyFont="1" applyBorder="1" applyAlignment="1">
      <alignment horizontal="center" vertical="center" wrapText="1"/>
      <protection/>
    </xf>
    <xf numFmtId="49" fontId="0" fillId="0" borderId="0" xfId="0" applyAlignment="1">
      <alignment vertical="top"/>
    </xf>
    <xf numFmtId="49" fontId="9" fillId="0" borderId="0" xfId="0" applyFont="1" applyAlignment="1">
      <alignment horizontal="centerContinuous" vertical="top"/>
    </xf>
    <xf numFmtId="49" fontId="0" fillId="0" borderId="0" xfId="0" applyBorder="1" applyAlignment="1">
      <alignment vertical="top"/>
    </xf>
    <xf numFmtId="0" fontId="0" fillId="0" borderId="5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49" fontId="9" fillId="0" borderId="0" xfId="0" applyFont="1" applyAlignment="1">
      <alignment vertical="top" wrapText="1"/>
    </xf>
    <xf numFmtId="49" fontId="0" fillId="0" borderId="0" xfId="0" applyFont="1" applyAlignment="1">
      <alignment vertical="top" wrapText="1"/>
    </xf>
    <xf numFmtId="49" fontId="0" fillId="0" borderId="0" xfId="0" applyFont="1" applyFill="1" applyAlignment="1">
      <alignment vertical="top"/>
    </xf>
    <xf numFmtId="3" fontId="0" fillId="3" borderId="6" xfId="28" applyNumberFormat="1" applyBorder="1">
      <alignment horizontal="right"/>
      <protection/>
    </xf>
    <xf numFmtId="3" fontId="0" fillId="3" borderId="5" xfId="28" applyNumberFormat="1" applyBorder="1">
      <alignment horizontal="right"/>
      <protection/>
    </xf>
    <xf numFmtId="4" fontId="0" fillId="3" borderId="21" xfId="28" applyBorder="1" applyAlignment="1">
      <alignment horizontal="left"/>
      <protection/>
    </xf>
    <xf numFmtId="49" fontId="9" fillId="0" borderId="3" xfId="0" applyFont="1" applyBorder="1" applyAlignment="1">
      <alignment vertical="top" wrapText="1"/>
    </xf>
    <xf numFmtId="4" fontId="0" fillId="4" borderId="3" xfId="40" applyFont="1" applyBorder="1">
      <alignment horizontal="right"/>
      <protection/>
    </xf>
    <xf numFmtId="4" fontId="9" fillId="4" borderId="33" xfId="39" applyFont="1" applyBorder="1">
      <alignment horizontal="right"/>
      <protection/>
    </xf>
    <xf numFmtId="4" fontId="9" fillId="4" borderId="20" xfId="40" applyFont="1" applyBorder="1">
      <alignment horizontal="right"/>
      <protection/>
    </xf>
    <xf numFmtId="49" fontId="0" fillId="0" borderId="34" xfId="0" applyFill="1" applyBorder="1" applyAlignment="1">
      <alignment vertical="top"/>
    </xf>
    <xf numFmtId="49" fontId="0" fillId="0" borderId="15" xfId="0" applyFill="1" applyBorder="1" applyAlignment="1">
      <alignment vertical="top"/>
    </xf>
    <xf numFmtId="4" fontId="0" fillId="0" borderId="18" xfId="28" applyFill="1" applyBorder="1">
      <alignment horizontal="right"/>
      <protection/>
    </xf>
    <xf numFmtId="0" fontId="9" fillId="0" borderId="15" xfId="26" applyFont="1" applyBorder="1">
      <alignment horizontal="center" vertical="center" wrapText="1"/>
      <protection/>
    </xf>
    <xf numFmtId="0" fontId="9" fillId="0" borderId="3" xfId="26" applyBorder="1" applyAlignment="1">
      <alignment vertical="center" wrapText="1"/>
      <protection/>
    </xf>
    <xf numFmtId="0" fontId="9" fillId="0" borderId="6" xfId="26" applyBorder="1" applyAlignment="1">
      <alignment vertical="center" wrapText="1"/>
      <protection/>
    </xf>
    <xf numFmtId="49" fontId="0" fillId="6" borderId="16" xfId="0" applyFont="1" applyFill="1" applyBorder="1" applyAlignment="1">
      <alignment vertical="top"/>
    </xf>
    <xf numFmtId="0" fontId="0" fillId="6" borderId="24" xfId="0" applyNumberFormat="1" applyFont="1" applyFill="1" applyBorder="1" applyAlignment="1">
      <alignment vertical="top"/>
    </xf>
    <xf numFmtId="4" fontId="0" fillId="4" borderId="34" xfId="39" applyBorder="1">
      <alignment horizontal="right"/>
      <protection/>
    </xf>
    <xf numFmtId="4" fontId="0" fillId="0" borderId="7" xfId="28" applyFill="1" applyBorder="1">
      <alignment horizontal="right"/>
      <protection/>
    </xf>
    <xf numFmtId="49" fontId="0" fillId="0" borderId="35" xfId="0" applyFill="1" applyBorder="1" applyAlignment="1">
      <alignment vertical="top"/>
    </xf>
    <xf numFmtId="0" fontId="9" fillId="0" borderId="36" xfId="26" applyFont="1" applyBorder="1" applyAlignment="1">
      <alignment horizontal="center" vertical="center" wrapText="1"/>
      <protection/>
    </xf>
    <xf numFmtId="49" fontId="0" fillId="6" borderId="25" xfId="0" applyFont="1" applyFill="1" applyBorder="1" applyAlignment="1">
      <alignment horizontal="center" vertical="top"/>
    </xf>
    <xf numFmtId="0" fontId="0" fillId="0" borderId="14" xfId="0" applyNumberFormat="1" applyBorder="1" applyAlignment="1">
      <alignment horizontal="left" vertical="top"/>
    </xf>
    <xf numFmtId="49" fontId="0" fillId="0" borderId="4" xfId="0" applyBorder="1" applyAlignment="1">
      <alignment vertical="top" wrapText="1"/>
    </xf>
    <xf numFmtId="49" fontId="0" fillId="0" borderId="12" xfId="0" applyBorder="1" applyAlignment="1">
      <alignment vertical="top" wrapText="1"/>
    </xf>
    <xf numFmtId="49" fontId="0" fillId="0" borderId="13" xfId="0" applyBorder="1" applyAlignment="1">
      <alignment vertical="top" wrapText="1"/>
    </xf>
    <xf numFmtId="4" fontId="0" fillId="4" borderId="3" xfId="39" applyBorder="1">
      <alignment horizontal="right"/>
      <protection/>
    </xf>
    <xf numFmtId="4" fontId="0" fillId="4" borderId="14" xfId="39" applyBorder="1">
      <alignment horizontal="right"/>
      <protection/>
    </xf>
    <xf numFmtId="4" fontId="0" fillId="4" borderId="12" xfId="39" applyBorder="1">
      <alignment horizontal="right"/>
      <protection/>
    </xf>
    <xf numFmtId="49" fontId="9" fillId="0" borderId="13" xfId="0" applyFont="1" applyBorder="1" applyAlignment="1">
      <alignment vertical="top"/>
    </xf>
    <xf numFmtId="49" fontId="9" fillId="0" borderId="18" xfId="0" applyFont="1" applyBorder="1" applyAlignment="1">
      <alignment vertical="top" wrapText="1"/>
    </xf>
    <xf numFmtId="49" fontId="9" fillId="0" borderId="15" xfId="0" applyFont="1" applyBorder="1" applyAlignment="1">
      <alignment vertical="top"/>
    </xf>
    <xf numFmtId="0" fontId="9" fillId="0" borderId="37" xfId="26" applyBorder="1" applyAlignment="1">
      <alignment horizontal="center" vertical="center" wrapText="1"/>
      <protection/>
    </xf>
    <xf numFmtId="0" fontId="9" fillId="0" borderId="21" xfId="26" applyFont="1" applyBorder="1">
      <alignment horizontal="center" vertical="center" wrapText="1"/>
      <protection/>
    </xf>
    <xf numFmtId="0" fontId="9" fillId="0" borderId="38" xfId="26" applyFont="1" applyBorder="1">
      <alignment horizontal="center" vertical="center" wrapText="1"/>
      <protection/>
    </xf>
    <xf numFmtId="49" fontId="0" fillId="0" borderId="39" xfId="0" applyFill="1" applyBorder="1" applyAlignment="1">
      <alignment vertical="top"/>
    </xf>
    <xf numFmtId="4" fontId="0" fillId="7" borderId="6" xfId="40" applyFill="1" applyBorder="1">
      <alignment horizontal="right"/>
      <protection/>
    </xf>
    <xf numFmtId="4" fontId="0" fillId="7" borderId="3" xfId="28" applyFill="1" applyBorder="1">
      <alignment horizontal="right"/>
      <protection/>
    </xf>
    <xf numFmtId="4" fontId="0" fillId="7" borderId="3" xfId="40" applyFill="1" applyBorder="1">
      <alignment horizontal="right"/>
      <protection/>
    </xf>
    <xf numFmtId="4" fontId="0" fillId="7" borderId="18" xfId="40" applyFill="1" applyBorder="1">
      <alignment horizontal="right"/>
      <protection/>
    </xf>
    <xf numFmtId="4" fontId="0" fillId="7" borderId="3" xfId="39" applyFill="1" applyBorder="1">
      <alignment horizontal="right"/>
      <protection/>
    </xf>
    <xf numFmtId="4" fontId="0" fillId="7" borderId="14" xfId="39" applyFill="1" applyBorder="1">
      <alignment horizontal="right"/>
      <protection/>
    </xf>
    <xf numFmtId="0" fontId="9" fillId="0" borderId="40" xfId="26" applyBorder="1">
      <alignment horizontal="center" vertical="center" wrapText="1"/>
      <protection/>
    </xf>
    <xf numFmtId="0" fontId="9" fillId="0" borderId="27" xfId="26" applyBorder="1">
      <alignment horizontal="center" vertical="center" wrapText="1"/>
      <protection/>
    </xf>
    <xf numFmtId="0" fontId="9" fillId="0" borderId="33" xfId="26" applyBorder="1">
      <alignment horizontal="center" vertical="center" wrapText="1"/>
      <protection/>
    </xf>
    <xf numFmtId="0" fontId="9" fillId="0" borderId="6" xfId="26" applyFont="1" applyBorder="1">
      <alignment horizontal="center" vertical="center" wrapText="1"/>
      <protection/>
    </xf>
    <xf numFmtId="0" fontId="9" fillId="0" borderId="4" xfId="26" applyBorder="1" applyAlignment="1">
      <alignment horizontal="center" vertical="center" wrapText="1"/>
      <protection/>
    </xf>
    <xf numFmtId="0" fontId="9" fillId="0" borderId="5" xfId="26" applyFont="1" applyBorder="1">
      <alignment horizontal="center" vertical="center" wrapText="1"/>
      <protection/>
    </xf>
    <xf numFmtId="49" fontId="0" fillId="0" borderId="40" xfId="0" applyBorder="1" applyAlignment="1">
      <alignment vertical="top"/>
    </xf>
    <xf numFmtId="4" fontId="9" fillId="4" borderId="14" xfId="40" applyFont="1" applyBorder="1">
      <alignment horizontal="right"/>
      <protection/>
    </xf>
    <xf numFmtId="49" fontId="0" fillId="0" borderId="41" xfId="0" applyFill="1" applyBorder="1" applyAlignment="1">
      <alignment vertical="top" wrapText="1"/>
    </xf>
    <xf numFmtId="49" fontId="0" fillId="0" borderId="6" xfId="0" applyBorder="1" applyAlignment="1">
      <alignment vertical="top" wrapText="1"/>
    </xf>
    <xf numFmtId="0" fontId="9" fillId="0" borderId="33" xfId="26" applyBorder="1" applyAlignment="1">
      <alignment horizontal="center" vertical="center" wrapText="1"/>
      <protection/>
    </xf>
    <xf numFmtId="49" fontId="0" fillId="0" borderId="37" xfId="0" applyBorder="1" applyAlignment="1">
      <alignment vertical="top" wrapText="1"/>
    </xf>
    <xf numFmtId="49" fontId="0" fillId="0" borderId="42" xfId="0" applyFill="1" applyBorder="1" applyAlignment="1">
      <alignment vertical="top"/>
    </xf>
    <xf numFmtId="49" fontId="0" fillId="0" borderId="43" xfId="0" applyBorder="1" applyAlignment="1">
      <alignment vertical="top" wrapText="1"/>
    </xf>
    <xf numFmtId="207" fontId="0" fillId="0" borderId="44" xfId="37" applyNumberFormat="1" applyBorder="1" applyAlignment="1">
      <alignment vertical="top"/>
    </xf>
    <xf numFmtId="207" fontId="0" fillId="0" borderId="45" xfId="37" applyNumberFormat="1" applyBorder="1" applyAlignment="1">
      <alignment vertical="top"/>
    </xf>
    <xf numFmtId="207" fontId="0" fillId="0" borderId="44" xfId="37" applyNumberFormat="1" applyBorder="1" applyAlignment="1">
      <alignment vertical="top"/>
    </xf>
    <xf numFmtId="4" fontId="0" fillId="4" borderId="3" xfId="40" applyFill="1" applyBorder="1">
      <alignment horizontal="right"/>
      <protection/>
    </xf>
    <xf numFmtId="4" fontId="0" fillId="4" borderId="14" xfId="39" applyFill="1" applyBorder="1">
      <alignment horizontal="right"/>
      <protection/>
    </xf>
    <xf numFmtId="4" fontId="0" fillId="4" borderId="22" xfId="39" applyBorder="1">
      <alignment horizontal="right"/>
      <protection/>
    </xf>
    <xf numFmtId="4" fontId="0" fillId="4" borderId="7" xfId="39" applyFont="1" applyBorder="1">
      <alignment horizontal="right"/>
      <protection/>
    </xf>
    <xf numFmtId="207" fontId="0" fillId="0" borderId="46" xfId="37" applyNumberFormat="1" applyBorder="1" applyAlignment="1">
      <alignment vertical="top"/>
    </xf>
    <xf numFmtId="207" fontId="0" fillId="0" borderId="42" xfId="37" applyNumberFormat="1" applyBorder="1" applyAlignment="1">
      <alignment vertical="top"/>
    </xf>
    <xf numFmtId="207" fontId="0" fillId="0" borderId="47" xfId="37" applyNumberFormat="1" applyBorder="1" applyAlignment="1">
      <alignment vertical="top"/>
    </xf>
    <xf numFmtId="207" fontId="0" fillId="0" borderId="48" xfId="37" applyNumberFormat="1" applyBorder="1" applyAlignment="1">
      <alignment vertical="top"/>
    </xf>
    <xf numFmtId="4" fontId="0" fillId="4" borderId="49" xfId="39" applyBorder="1">
      <alignment horizontal="right"/>
      <protection/>
    </xf>
    <xf numFmtId="4" fontId="0" fillId="4" borderId="31" xfId="39" applyBorder="1">
      <alignment horizontal="right"/>
      <protection/>
    </xf>
    <xf numFmtId="4" fontId="0" fillId="4" borderId="32" xfId="39" applyBorder="1">
      <alignment horizontal="right"/>
      <protection/>
    </xf>
    <xf numFmtId="207" fontId="0" fillId="0" borderId="50" xfId="37" applyNumberFormat="1" applyBorder="1" applyAlignment="1">
      <alignment vertical="top"/>
    </xf>
    <xf numFmtId="0" fontId="9" fillId="0" borderId="51" xfId="26" applyBorder="1" applyAlignment="1">
      <alignment horizontal="center" vertical="center" wrapText="1"/>
      <protection/>
    </xf>
    <xf numFmtId="0" fontId="9" fillId="0" borderId="52" xfId="26" applyBorder="1" applyAlignment="1">
      <alignment horizontal="center" vertical="center" wrapText="1"/>
      <protection/>
    </xf>
    <xf numFmtId="0" fontId="9" fillId="0" borderId="53" xfId="26" applyBorder="1" applyAlignment="1">
      <alignment horizontal="center" vertical="center" wrapText="1"/>
      <protection/>
    </xf>
    <xf numFmtId="0" fontId="9" fillId="0" borderId="54" xfId="26" applyBorder="1" applyAlignment="1">
      <alignment horizontal="center" vertical="center" wrapText="1"/>
      <protection/>
    </xf>
    <xf numFmtId="0" fontId="9" fillId="0" borderId="38" xfId="26" applyBorder="1" applyAlignment="1">
      <alignment horizontal="center" vertical="center" wrapText="1"/>
      <protection/>
    </xf>
    <xf numFmtId="0" fontId="9" fillId="0" borderId="55" xfId="26" applyBorder="1" applyAlignment="1">
      <alignment horizontal="center" vertical="center" wrapText="1"/>
      <protection/>
    </xf>
    <xf numFmtId="49" fontId="9" fillId="0" borderId="15" xfId="0" applyFont="1" applyBorder="1" applyAlignment="1">
      <alignment vertical="top" wrapText="1"/>
    </xf>
    <xf numFmtId="49" fontId="0" fillId="0" borderId="36" xfId="0" applyBorder="1" applyAlignment="1">
      <alignment vertical="top" wrapText="1"/>
    </xf>
    <xf numFmtId="49" fontId="0" fillId="0" borderId="10" xfId="0" applyBorder="1" applyAlignment="1">
      <alignment vertical="top" wrapText="1"/>
    </xf>
    <xf numFmtId="49" fontId="0" fillId="0" borderId="51" xfId="0" applyBorder="1" applyAlignment="1">
      <alignment vertical="top" wrapText="1"/>
    </xf>
    <xf numFmtId="49" fontId="0" fillId="0" borderId="48" xfId="0" applyBorder="1" applyAlignment="1">
      <alignment vertical="top" wrapText="1"/>
    </xf>
    <xf numFmtId="0" fontId="9" fillId="0" borderId="29" xfId="26" applyBorder="1" applyAlignment="1">
      <alignment horizontal="center" vertical="center" wrapText="1"/>
      <protection/>
    </xf>
    <xf numFmtId="0" fontId="9" fillId="0" borderId="26" xfId="26" applyBorder="1" applyAlignment="1">
      <alignment horizontal="center" vertical="center" wrapText="1"/>
      <protection/>
    </xf>
    <xf numFmtId="0" fontId="9" fillId="0" borderId="56" xfId="26" applyBorder="1" applyAlignment="1">
      <alignment horizontal="center" vertical="center" wrapText="1"/>
      <protection/>
    </xf>
    <xf numFmtId="49" fontId="0" fillId="0" borderId="46" xfId="0" applyBorder="1" applyAlignment="1">
      <alignment vertical="top" wrapText="1"/>
    </xf>
    <xf numFmtId="207" fontId="0" fillId="0" borderId="55" xfId="37" applyNumberFormat="1" applyBorder="1" applyAlignment="1">
      <alignment vertical="top"/>
    </xf>
    <xf numFmtId="49" fontId="0" fillId="0" borderId="57" xfId="0" applyBorder="1" applyAlignment="1">
      <alignment vertical="top" wrapText="1"/>
    </xf>
    <xf numFmtId="49" fontId="0" fillId="0" borderId="58" xfId="0" applyBorder="1" applyAlignment="1">
      <alignment vertical="top" wrapText="1"/>
    </xf>
    <xf numFmtId="49" fontId="0" fillId="0" borderId="28" xfId="0" applyBorder="1" applyAlignment="1">
      <alignment vertical="top" wrapText="1"/>
    </xf>
    <xf numFmtId="49" fontId="0" fillId="0" borderId="59" xfId="0" applyBorder="1" applyAlignment="1">
      <alignment vertical="top" wrapText="1"/>
    </xf>
    <xf numFmtId="49" fontId="0" fillId="0" borderId="60" xfId="0" applyBorder="1" applyAlignment="1">
      <alignment vertical="top" wrapText="1"/>
    </xf>
    <xf numFmtId="49" fontId="0" fillId="0" borderId="61" xfId="0" applyBorder="1" applyAlignment="1">
      <alignment vertical="top" wrapText="1"/>
    </xf>
    <xf numFmtId="49" fontId="0" fillId="0" borderId="30" xfId="0" applyBorder="1" applyAlignment="1">
      <alignment vertical="top" wrapText="1"/>
    </xf>
    <xf numFmtId="49" fontId="0" fillId="0" borderId="62" xfId="0" applyBorder="1" applyAlignment="1">
      <alignment vertical="top" wrapText="1"/>
    </xf>
    <xf numFmtId="49" fontId="0" fillId="0" borderId="5" xfId="0" applyBorder="1" applyAlignment="1">
      <alignment vertical="top" wrapText="1"/>
    </xf>
    <xf numFmtId="49" fontId="0" fillId="0" borderId="14" xfId="0" applyBorder="1" applyAlignment="1">
      <alignment vertical="top" wrapText="1"/>
    </xf>
    <xf numFmtId="49" fontId="9" fillId="0" borderId="14" xfId="0" applyFont="1" applyBorder="1" applyAlignment="1">
      <alignment vertical="top" wrapText="1"/>
    </xf>
    <xf numFmtId="49" fontId="0" fillId="0" borderId="20" xfId="0" applyBorder="1" applyAlignment="1">
      <alignment vertical="top" wrapText="1"/>
    </xf>
    <xf numFmtId="49" fontId="18" fillId="6" borderId="3" xfId="22" applyFont="1" applyFill="1" applyBorder="1" applyAlignment="1">
      <alignment vertical="top" wrapText="1"/>
    </xf>
    <xf numFmtId="0" fontId="9" fillId="0" borderId="8" xfId="26" applyFont="1" applyBorder="1" applyAlignment="1">
      <alignment horizontal="center" vertical="center" wrapText="1"/>
      <protection/>
    </xf>
    <xf numFmtId="0" fontId="0" fillId="0" borderId="3" xfId="0" applyNumberFormat="1" applyFill="1" applyBorder="1" applyAlignment="1">
      <alignment vertical="top" wrapText="1"/>
    </xf>
    <xf numFmtId="0" fontId="0" fillId="0" borderId="18" xfId="0" applyNumberFormat="1" applyFill="1" applyBorder="1" applyAlignment="1">
      <alignment vertical="top" wrapText="1"/>
    </xf>
    <xf numFmtId="0" fontId="9" fillId="0" borderId="63" xfId="26" applyFont="1" applyBorder="1" applyAlignment="1">
      <alignment horizontal="center" vertical="center" wrapText="1"/>
      <protection/>
    </xf>
    <xf numFmtId="0" fontId="0" fillId="0" borderId="6" xfId="0" applyNumberFormat="1" applyFill="1" applyBorder="1" applyAlignment="1">
      <alignment vertical="top"/>
    </xf>
    <xf numFmtId="0" fontId="9" fillId="0" borderId="64" xfId="26" applyBorder="1">
      <alignment horizontal="center" vertical="center" wrapText="1"/>
      <protection/>
    </xf>
    <xf numFmtId="0" fontId="9" fillId="0" borderId="65" xfId="26" applyBorder="1">
      <alignment horizontal="center" vertical="center" wrapText="1"/>
      <protection/>
    </xf>
    <xf numFmtId="0" fontId="9" fillId="0" borderId="65" xfId="26" applyFont="1" applyBorder="1">
      <alignment horizontal="center" vertical="center" wrapText="1"/>
      <protection/>
    </xf>
    <xf numFmtId="0" fontId="9" fillId="0" borderId="66" xfId="26" applyFont="1" applyBorder="1">
      <alignment horizontal="center" vertical="center" wrapText="1"/>
      <protection/>
    </xf>
    <xf numFmtId="0" fontId="0" fillId="0" borderId="3" xfId="0" applyNumberFormat="1" applyFill="1" applyBorder="1" applyAlignment="1">
      <alignment vertical="top"/>
    </xf>
    <xf numFmtId="49" fontId="0" fillId="0" borderId="28" xfId="0" applyFill="1" applyBorder="1" applyAlignment="1">
      <alignment vertical="top"/>
    </xf>
    <xf numFmtId="49" fontId="0" fillId="0" borderId="31" xfId="0" applyFill="1" applyBorder="1" applyAlignment="1">
      <alignment vertical="top"/>
    </xf>
    <xf numFmtId="4" fontId="0" fillId="0" borderId="12" xfId="39" applyFill="1" applyBorder="1">
      <alignment horizontal="right"/>
      <protection/>
    </xf>
    <xf numFmtId="4" fontId="0" fillId="0" borderId="31" xfId="39" applyFill="1" applyBorder="1">
      <alignment horizontal="right"/>
      <protection/>
    </xf>
    <xf numFmtId="0" fontId="9" fillId="0" borderId="40" xfId="26" applyFont="1" applyBorder="1">
      <alignment horizontal="center" vertical="center" wrapText="1"/>
      <protection/>
    </xf>
    <xf numFmtId="0" fontId="9" fillId="0" borderId="27" xfId="26" applyFont="1" applyBorder="1" applyAlignment="1">
      <alignment horizontal="center" vertical="center" wrapText="1"/>
      <protection/>
    </xf>
    <xf numFmtId="0" fontId="9" fillId="0" borderId="27" xfId="26" applyFont="1" applyBorder="1">
      <alignment horizontal="center" vertical="center" wrapText="1"/>
      <protection/>
    </xf>
    <xf numFmtId="0" fontId="9" fillId="0" borderId="33" xfId="26" applyFont="1" applyBorder="1">
      <alignment horizontal="center" vertical="center" wrapText="1"/>
      <protection/>
    </xf>
    <xf numFmtId="4" fontId="0" fillId="4" borderId="3" xfId="39" applyBorder="1" applyProtection="1">
      <alignment horizontal="right"/>
      <protection/>
    </xf>
    <xf numFmtId="4" fontId="0" fillId="4" borderId="18" xfId="39" applyBorder="1" applyProtection="1">
      <alignment horizontal="right"/>
      <protection/>
    </xf>
    <xf numFmtId="49" fontId="0" fillId="0" borderId="0" xfId="0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0" borderId="0" xfId="0" applyFill="1" applyAlignment="1" applyProtection="1">
      <alignment vertical="top"/>
      <protection/>
    </xf>
    <xf numFmtId="4" fontId="0" fillId="3" borderId="12" xfId="28" applyBorder="1" applyProtection="1">
      <alignment horizontal="right"/>
      <protection locked="0"/>
    </xf>
    <xf numFmtId="4" fontId="0" fillId="3" borderId="3" xfId="28" applyBorder="1" applyProtection="1">
      <alignment horizontal="right"/>
      <protection locked="0"/>
    </xf>
    <xf numFmtId="4" fontId="0" fillId="3" borderId="14" xfId="28" applyBorder="1" applyProtection="1">
      <alignment horizontal="right"/>
      <protection locked="0"/>
    </xf>
    <xf numFmtId="49" fontId="0" fillId="3" borderId="3" xfId="0" applyFill="1" applyBorder="1" applyAlignment="1" applyProtection="1">
      <alignment vertical="top"/>
      <protection locked="0"/>
    </xf>
    <xf numFmtId="49" fontId="0" fillId="3" borderId="7" xfId="0" applyFill="1" applyBorder="1" applyAlignment="1" applyProtection="1">
      <alignment vertical="top"/>
      <protection locked="0"/>
    </xf>
    <xf numFmtId="4" fontId="0" fillId="3" borderId="7" xfId="28" applyBorder="1" applyProtection="1">
      <alignment horizontal="right"/>
      <protection locked="0"/>
    </xf>
    <xf numFmtId="4" fontId="0" fillId="3" borderId="3" xfId="28" applyFont="1" applyBorder="1" applyProtection="1">
      <alignment horizontal="right"/>
      <protection locked="0"/>
    </xf>
    <xf numFmtId="4" fontId="0" fillId="3" borderId="7" xfId="28" applyFont="1" applyBorder="1" applyProtection="1">
      <alignment horizontal="right"/>
      <protection locked="0"/>
    </xf>
    <xf numFmtId="49" fontId="0" fillId="0" borderId="3" xfId="0" applyBorder="1" applyAlignment="1" applyProtection="1">
      <alignment vertical="top"/>
      <protection locked="0"/>
    </xf>
    <xf numFmtId="49" fontId="0" fillId="0" borderId="7" xfId="0" applyBorder="1" applyAlignment="1" applyProtection="1">
      <alignment vertical="top"/>
      <protection locked="0"/>
    </xf>
    <xf numFmtId="4" fontId="0" fillId="3" borderId="18" xfId="28" applyBorder="1" applyProtection="1">
      <alignment horizontal="right"/>
      <protection locked="0"/>
    </xf>
    <xf numFmtId="4" fontId="0" fillId="3" borderId="15" xfId="28" applyBorder="1" applyProtection="1">
      <alignment horizontal="right"/>
      <protection locked="0"/>
    </xf>
    <xf numFmtId="4" fontId="0" fillId="3" borderId="14" xfId="28" applyFont="1" applyBorder="1" applyProtection="1">
      <alignment horizontal="right"/>
      <protection locked="0"/>
    </xf>
    <xf numFmtId="49" fontId="0" fillId="0" borderId="14" xfId="0" applyBorder="1" applyAlignment="1" applyProtection="1">
      <alignment vertical="top"/>
      <protection locked="0"/>
    </xf>
    <xf numFmtId="4" fontId="0" fillId="3" borderId="20" xfId="28" applyBorder="1" applyProtection="1">
      <alignment horizontal="right"/>
      <protection locked="0"/>
    </xf>
    <xf numFmtId="207" fontId="0" fillId="0" borderId="44" xfId="37" applyNumberFormat="1" applyBorder="1" applyAlignment="1" applyProtection="1">
      <alignment vertical="top"/>
      <protection locked="0"/>
    </xf>
    <xf numFmtId="207" fontId="0" fillId="0" borderId="47" xfId="37" applyNumberFormat="1" applyBorder="1" applyAlignment="1" applyProtection="1">
      <alignment vertical="top"/>
      <protection locked="0"/>
    </xf>
    <xf numFmtId="49" fontId="0" fillId="3" borderId="14" xfId="0" applyFill="1" applyBorder="1" applyAlignment="1" applyProtection="1">
      <alignment vertical="top"/>
      <protection locked="0"/>
    </xf>
    <xf numFmtId="4" fontId="0" fillId="3" borderId="3" xfId="39" applyFont="1" applyFill="1" applyBorder="1" applyProtection="1">
      <alignment horizontal="right"/>
      <protection locked="0"/>
    </xf>
    <xf numFmtId="4" fontId="0" fillId="3" borderId="14" xfId="39" applyFont="1" applyFill="1" applyBorder="1" applyProtection="1">
      <alignment horizontal="right"/>
      <protection locked="0"/>
    </xf>
    <xf numFmtId="4" fontId="0" fillId="3" borderId="3" xfId="28" applyBorder="1" applyAlignment="1" applyProtection="1">
      <alignment horizontal="center"/>
      <protection locked="0"/>
    </xf>
    <xf numFmtId="49" fontId="0" fillId="6" borderId="3" xfId="0" applyFill="1" applyBorder="1" applyAlignment="1" applyProtection="1">
      <alignment vertical="top"/>
      <protection locked="0"/>
    </xf>
    <xf numFmtId="49" fontId="0" fillId="6" borderId="14" xfId="0" applyFill="1" applyBorder="1" applyAlignment="1" applyProtection="1">
      <alignment vertical="top"/>
      <protection locked="0"/>
    </xf>
    <xf numFmtId="4" fontId="0" fillId="3" borderId="6" xfId="28" applyBorder="1" applyProtection="1">
      <alignment horizontal="right"/>
      <protection locked="0"/>
    </xf>
    <xf numFmtId="4" fontId="0" fillId="3" borderId="5" xfId="28" applyBorder="1" applyProtection="1">
      <alignment horizontal="right"/>
      <protection locked="0"/>
    </xf>
    <xf numFmtId="4" fontId="0" fillId="4" borderId="3" xfId="39" applyBorder="1" applyProtection="1">
      <alignment horizontal="right"/>
      <protection locked="0"/>
    </xf>
    <xf numFmtId="4" fontId="0" fillId="4" borderId="14" xfId="39" applyBorder="1" applyProtection="1">
      <alignment horizontal="right"/>
      <protection locked="0"/>
    </xf>
    <xf numFmtId="3" fontId="0" fillId="3" borderId="3" xfId="28" applyNumberFormat="1" applyBorder="1" applyProtection="1">
      <alignment horizontal="right"/>
      <protection locked="0"/>
    </xf>
    <xf numFmtId="3" fontId="0" fillId="3" borderId="14" xfId="28" applyNumberFormat="1" applyBorder="1" applyProtection="1">
      <alignment horizontal="right"/>
      <protection locked="0"/>
    </xf>
    <xf numFmtId="4" fontId="0" fillId="3" borderId="8" xfId="28" applyBorder="1" applyProtection="1">
      <alignment horizontal="right"/>
      <protection locked="0"/>
    </xf>
    <xf numFmtId="4" fontId="0" fillId="3" borderId="21" xfId="28" applyBorder="1" applyProtection="1">
      <alignment horizontal="right"/>
      <protection locked="0"/>
    </xf>
    <xf numFmtId="4" fontId="0" fillId="3" borderId="18" xfId="40" applyFill="1" applyBorder="1" applyProtection="1">
      <alignment horizontal="right"/>
      <protection locked="0"/>
    </xf>
    <xf numFmtId="4" fontId="0" fillId="3" borderId="20" xfId="39" applyFill="1" applyBorder="1" applyProtection="1">
      <alignment horizontal="right"/>
      <protection locked="0"/>
    </xf>
    <xf numFmtId="49" fontId="0" fillId="0" borderId="41" xfId="0" applyFill="1" applyBorder="1" applyAlignment="1" applyProtection="1">
      <alignment vertical="top"/>
      <protection locked="0"/>
    </xf>
    <xf numFmtId="49" fontId="0" fillId="0" borderId="67" xfId="0" applyFill="1" applyBorder="1" applyAlignment="1" applyProtection="1">
      <alignment vertical="top"/>
      <protection locked="0"/>
    </xf>
    <xf numFmtId="49" fontId="0" fillId="0" borderId="6" xfId="0" applyFill="1" applyBorder="1" applyAlignment="1" applyProtection="1">
      <alignment vertical="top"/>
      <protection locked="0"/>
    </xf>
    <xf numFmtId="49" fontId="0" fillId="0" borderId="5" xfId="0" applyFill="1" applyBorder="1" applyAlignment="1" applyProtection="1">
      <alignment vertical="top"/>
      <protection locked="0"/>
    </xf>
    <xf numFmtId="49" fontId="0" fillId="0" borderId="3" xfId="0" applyFill="1" applyBorder="1" applyAlignment="1" applyProtection="1">
      <alignment vertical="top"/>
      <protection locked="0"/>
    </xf>
    <xf numFmtId="49" fontId="0" fillId="0" borderId="14" xfId="0" applyFill="1" applyBorder="1" applyAlignment="1" applyProtection="1">
      <alignment vertical="top"/>
      <protection locked="0"/>
    </xf>
    <xf numFmtId="4" fontId="0" fillId="3" borderId="21" xfId="28" applyBorder="1" applyAlignment="1" applyProtection="1">
      <alignment horizontal="left"/>
      <protection locked="0"/>
    </xf>
    <xf numFmtId="0" fontId="9" fillId="0" borderId="18" xfId="26" applyBorder="1" applyProtection="1">
      <alignment horizontal="center" vertical="center" wrapText="1"/>
      <protection locked="0"/>
    </xf>
    <xf numFmtId="0" fontId="9" fillId="0" borderId="20" xfId="26" applyBorder="1" applyProtection="1">
      <alignment horizontal="center" vertical="center" wrapText="1"/>
      <protection locked="0"/>
    </xf>
    <xf numFmtId="4" fontId="0" fillId="6" borderId="3" xfId="28" applyFill="1" applyBorder="1" applyProtection="1">
      <alignment horizontal="right"/>
      <protection locked="0"/>
    </xf>
    <xf numFmtId="4" fontId="0" fillId="6" borderId="14" xfId="28" applyFill="1" applyBorder="1" applyProtection="1">
      <alignment horizontal="right"/>
      <protection locked="0"/>
    </xf>
    <xf numFmtId="4" fontId="0" fillId="3" borderId="3" xfId="39" applyFill="1" applyBorder="1" applyProtection="1">
      <alignment horizontal="right"/>
      <protection locked="0"/>
    </xf>
    <xf numFmtId="4" fontId="0" fillId="3" borderId="14" xfId="39" applyFill="1" applyBorder="1" applyProtection="1">
      <alignment horizontal="right"/>
      <protection locked="0"/>
    </xf>
    <xf numFmtId="49" fontId="0" fillId="0" borderId="27" xfId="0" applyBorder="1" applyAlignment="1" applyProtection="1">
      <alignment vertical="top"/>
      <protection locked="0"/>
    </xf>
    <xf numFmtId="49" fontId="0" fillId="0" borderId="18" xfId="0" applyBorder="1" applyAlignment="1" applyProtection="1">
      <alignment vertical="top"/>
      <protection locked="0"/>
    </xf>
    <xf numFmtId="0" fontId="9" fillId="0" borderId="22" xfId="26" applyFont="1" applyBorder="1" applyAlignment="1">
      <alignment horizontal="center" vertical="center" wrapText="1"/>
      <protection/>
    </xf>
    <xf numFmtId="0" fontId="9" fillId="0" borderId="36" xfId="26" applyFont="1" applyBorder="1" applyAlignment="1">
      <alignment horizontal="center" vertical="center" wrapText="1"/>
      <protection/>
    </xf>
    <xf numFmtId="0" fontId="9" fillId="0" borderId="58" xfId="26" applyFont="1" applyBorder="1" applyAlignment="1">
      <alignment horizontal="center" vertical="center" wrapText="1"/>
      <protection/>
    </xf>
    <xf numFmtId="0" fontId="9" fillId="0" borderId="19" xfId="26" applyFont="1" applyBorder="1" applyAlignment="1">
      <alignment horizontal="center" vertical="center" wrapText="1"/>
      <protection/>
    </xf>
    <xf numFmtId="0" fontId="9" fillId="0" borderId="65" xfId="26" applyFont="1" applyBorder="1" applyAlignment="1">
      <alignment horizontal="center" vertical="center" wrapText="1"/>
      <protection/>
    </xf>
    <xf numFmtId="0" fontId="9" fillId="0" borderId="8" xfId="26" applyFont="1" applyBorder="1" applyAlignment="1">
      <alignment horizontal="center" vertical="center" wrapText="1"/>
      <protection/>
    </xf>
    <xf numFmtId="0" fontId="8" fillId="0" borderId="0" xfId="25" applyFill="1" applyAlignment="1">
      <alignment horizontal="center" vertical="center" wrapText="1"/>
      <protection/>
    </xf>
    <xf numFmtId="0" fontId="8" fillId="0" borderId="68" xfId="25" applyFill="1" applyBorder="1" applyAlignment="1">
      <alignment horizontal="center" vertical="center" wrapText="1"/>
      <protection/>
    </xf>
    <xf numFmtId="0" fontId="9" fillId="0" borderId="14" xfId="26" applyBorder="1">
      <alignment horizontal="center" vertical="center" wrapText="1"/>
      <protection/>
    </xf>
    <xf numFmtId="0" fontId="9" fillId="0" borderId="49" xfId="26" applyBorder="1">
      <alignment horizontal="center" vertical="center" wrapText="1"/>
      <protection/>
    </xf>
    <xf numFmtId="0" fontId="9" fillId="0" borderId="69" xfId="26" applyBorder="1" applyAlignment="1">
      <alignment horizontal="center" vertical="center" wrapText="1"/>
      <protection/>
    </xf>
    <xf numFmtId="0" fontId="9" fillId="0" borderId="70" xfId="26" applyBorder="1" applyAlignment="1">
      <alignment horizontal="center" vertical="center" wrapText="1"/>
      <protection/>
    </xf>
    <xf numFmtId="0" fontId="9" fillId="0" borderId="4" xfId="26" applyFont="1" applyBorder="1">
      <alignment horizontal="center" vertical="center" wrapText="1"/>
      <protection/>
    </xf>
    <xf numFmtId="0" fontId="9" fillId="0" borderId="12" xfId="26" applyFont="1" applyBorder="1">
      <alignment horizontal="center" vertical="center" wrapText="1"/>
      <protection/>
    </xf>
    <xf numFmtId="0" fontId="9" fillId="0" borderId="6" xfId="26" applyFont="1" applyBorder="1" applyAlignment="1">
      <alignment horizontal="center" vertical="center" wrapText="1"/>
      <protection/>
    </xf>
    <xf numFmtId="0" fontId="9" fillId="0" borderId="3" xfId="26" applyFont="1" applyBorder="1" applyAlignment="1">
      <alignment horizontal="center" vertical="center" wrapText="1"/>
      <protection/>
    </xf>
    <xf numFmtId="0" fontId="9" fillId="0" borderId="71" xfId="26" applyBorder="1" applyAlignment="1">
      <alignment horizontal="center" vertical="center" wrapText="1"/>
      <protection/>
    </xf>
    <xf numFmtId="0" fontId="9" fillId="0" borderId="66" xfId="26" applyBorder="1" applyAlignment="1">
      <alignment horizontal="center" vertical="center" wrapText="1"/>
      <protection/>
    </xf>
    <xf numFmtId="0" fontId="9" fillId="0" borderId="21" xfId="26" applyBorder="1" applyAlignment="1">
      <alignment horizontal="center" vertical="center" wrapText="1"/>
      <protection/>
    </xf>
    <xf numFmtId="0" fontId="9" fillId="0" borderId="23" xfId="26" applyBorder="1" applyAlignment="1">
      <alignment horizontal="center" vertical="center" wrapText="1"/>
      <protection/>
    </xf>
    <xf numFmtId="0" fontId="9" fillId="0" borderId="17" xfId="26" applyBorder="1" applyAlignment="1">
      <alignment horizontal="center" vertical="center" wrapText="1"/>
      <protection/>
    </xf>
    <xf numFmtId="0" fontId="9" fillId="0" borderId="72" xfId="26" applyBorder="1" applyAlignment="1">
      <alignment horizontal="center" vertical="center" wrapText="1"/>
      <protection/>
    </xf>
    <xf numFmtId="0" fontId="8" fillId="0" borderId="73" xfId="25" applyFill="1" applyBorder="1" applyAlignment="1">
      <alignment horizontal="center" vertical="center" wrapText="1"/>
      <protection/>
    </xf>
    <xf numFmtId="0" fontId="8" fillId="0" borderId="74" xfId="25" applyFill="1" applyBorder="1" applyAlignment="1">
      <alignment horizontal="center" vertical="center" wrapText="1"/>
      <protection/>
    </xf>
    <xf numFmtId="0" fontId="9" fillId="0" borderId="37" xfId="26" applyBorder="1" applyAlignment="1">
      <alignment horizontal="center" vertical="center" wrapText="1"/>
      <protection/>
    </xf>
    <xf numFmtId="0" fontId="9" fillId="0" borderId="51" xfId="26" applyBorder="1" applyAlignment="1">
      <alignment horizontal="center" vertical="center" wrapText="1"/>
      <protection/>
    </xf>
    <xf numFmtId="0" fontId="9" fillId="0" borderId="52" xfId="26" applyBorder="1" applyAlignment="1">
      <alignment horizontal="center" vertical="center" wrapText="1"/>
      <protection/>
    </xf>
    <xf numFmtId="49" fontId="9" fillId="0" borderId="18" xfId="0" applyFont="1" applyBorder="1" applyAlignment="1">
      <alignment vertical="top"/>
    </xf>
    <xf numFmtId="49" fontId="9" fillId="0" borderId="20" xfId="0" applyFont="1" applyBorder="1" applyAlignment="1">
      <alignment vertical="top"/>
    </xf>
    <xf numFmtId="49" fontId="9" fillId="0" borderId="6" xfId="0" applyFont="1" applyBorder="1" applyAlignment="1">
      <alignment vertical="top"/>
    </xf>
    <xf numFmtId="49" fontId="9" fillId="0" borderId="5" xfId="0" applyFont="1" applyBorder="1" applyAlignment="1">
      <alignment vertical="top"/>
    </xf>
    <xf numFmtId="0" fontId="9" fillId="0" borderId="4" xfId="26" applyBorder="1">
      <alignment horizontal="center" vertical="center" wrapText="1"/>
      <protection/>
    </xf>
    <xf numFmtId="0" fontId="9" fillId="0" borderId="12" xfId="26" applyBorder="1">
      <alignment horizontal="center" vertical="center" wrapText="1"/>
      <protection/>
    </xf>
    <xf numFmtId="0" fontId="9" fillId="0" borderId="6" xfId="26" applyBorder="1">
      <alignment horizontal="center" vertical="center" wrapText="1"/>
      <protection/>
    </xf>
    <xf numFmtId="0" fontId="9" fillId="0" borderId="5" xfId="26" applyBorder="1">
      <alignment horizontal="center" vertical="center" wrapText="1"/>
      <protection/>
    </xf>
    <xf numFmtId="0" fontId="9" fillId="0" borderId="22" xfId="26" applyBorder="1">
      <alignment horizontal="center" vertical="center" wrapText="1"/>
      <protection/>
    </xf>
    <xf numFmtId="0" fontId="9" fillId="0" borderId="7" xfId="26" applyBorder="1">
      <alignment horizontal="center" vertical="center" wrapText="1"/>
      <protection/>
    </xf>
    <xf numFmtId="0" fontId="9" fillId="0" borderId="3" xfId="26" applyBorder="1">
      <alignment horizontal="center" vertical="center" wrapText="1"/>
      <protection/>
    </xf>
    <xf numFmtId="0" fontId="9" fillId="0" borderId="19" xfId="26" applyBorder="1" applyAlignment="1">
      <alignment horizontal="center" vertical="center" wrapText="1"/>
      <protection/>
    </xf>
    <xf numFmtId="0" fontId="9" fillId="0" borderId="8" xfId="26" applyBorder="1" applyAlignment="1">
      <alignment horizontal="center" vertical="center" wrapText="1"/>
      <protection/>
    </xf>
    <xf numFmtId="0" fontId="9" fillId="0" borderId="67" xfId="26" applyBorder="1" applyAlignment="1">
      <alignment horizontal="center" vertical="center" wrapText="1"/>
      <protection/>
    </xf>
    <xf numFmtId="0" fontId="9" fillId="0" borderId="39" xfId="26" applyBorder="1" applyAlignment="1">
      <alignment horizontal="center" vertical="center" wrapText="1"/>
      <protection/>
    </xf>
    <xf numFmtId="0" fontId="9" fillId="0" borderId="75" xfId="26" applyBorder="1" applyAlignment="1">
      <alignment horizontal="center" vertical="center" wrapText="1"/>
      <protection/>
    </xf>
    <xf numFmtId="0" fontId="9" fillId="0" borderId="41" xfId="26" applyBorder="1" applyAlignment="1">
      <alignment horizontal="center" vertical="center" wrapText="1"/>
      <protection/>
    </xf>
    <xf numFmtId="0" fontId="9" fillId="0" borderId="0" xfId="26" applyBorder="1" applyAlignment="1">
      <alignment horizontal="center" vertical="center" wrapText="1"/>
      <protection/>
    </xf>
    <xf numFmtId="0" fontId="9" fillId="0" borderId="11" xfId="26" applyBorder="1" applyAlignment="1">
      <alignment horizontal="center" vertical="center" wrapText="1"/>
      <protection/>
    </xf>
    <xf numFmtId="0" fontId="8" fillId="0" borderId="0" xfId="25" applyAlignment="1">
      <alignment horizontal="center" vertical="center" wrapText="1"/>
      <protection/>
    </xf>
    <xf numFmtId="0" fontId="9" fillId="0" borderId="22" xfId="26" applyBorder="1" applyAlignment="1">
      <alignment horizontal="center" vertical="center" wrapText="1"/>
      <protection/>
    </xf>
    <xf numFmtId="0" fontId="9" fillId="0" borderId="7" xfId="26" applyBorder="1" applyAlignment="1">
      <alignment horizontal="center" vertical="center" wrapText="1"/>
      <protection/>
    </xf>
    <xf numFmtId="0" fontId="9" fillId="0" borderId="57" xfId="26" applyBorder="1">
      <alignment horizontal="center" vertical="center" wrapText="1"/>
      <protection/>
    </xf>
    <xf numFmtId="0" fontId="9" fillId="0" borderId="36" xfId="26" applyBorder="1">
      <alignment horizontal="center" vertical="center" wrapText="1"/>
      <protection/>
    </xf>
    <xf numFmtId="0" fontId="9" fillId="0" borderId="58" xfId="26" applyBorder="1">
      <alignment horizontal="center" vertical="center" wrapText="1"/>
      <protection/>
    </xf>
    <xf numFmtId="0" fontId="8" fillId="0" borderId="0" xfId="25" applyFont="1" applyAlignment="1">
      <alignment horizontal="center" vertical="center" wrapText="1"/>
      <protection/>
    </xf>
    <xf numFmtId="0" fontId="9" fillId="0" borderId="4" xfId="26" applyFont="1" applyBorder="1" applyAlignment="1">
      <alignment horizontal="center" vertical="center" wrapText="1"/>
      <protection/>
    </xf>
    <xf numFmtId="0" fontId="9" fillId="0" borderId="12" xfId="26" applyFont="1" applyBorder="1" applyAlignment="1">
      <alignment horizontal="center" vertical="center" wrapText="1"/>
      <protection/>
    </xf>
    <xf numFmtId="0" fontId="8" fillId="0" borderId="0" xfId="25" applyFont="1" applyFill="1" applyAlignment="1">
      <alignment horizontal="center" vertical="center" wrapText="1"/>
      <protection/>
    </xf>
    <xf numFmtId="0" fontId="9" fillId="0" borderId="6" xfId="26" applyFont="1" applyBorder="1">
      <alignment horizontal="center" vertical="center" wrapText="1"/>
      <protection/>
    </xf>
    <xf numFmtId="0" fontId="9" fillId="0" borderId="3" xfId="26" applyFont="1" applyBorder="1">
      <alignment horizontal="center" vertical="center" wrapText="1"/>
      <protection/>
    </xf>
    <xf numFmtId="0" fontId="8" fillId="0" borderId="0" xfId="25" applyFont="1" applyFill="1" applyBorder="1" applyAlignment="1">
      <alignment horizontal="center" vertical="center" wrapText="1"/>
      <protection/>
    </xf>
    <xf numFmtId="0" fontId="9" fillId="0" borderId="4" xfId="26" applyBorder="1" applyAlignment="1">
      <alignment horizontal="center" vertical="center" wrapText="1"/>
      <protection/>
    </xf>
    <xf numFmtId="0" fontId="9" fillId="0" borderId="12" xfId="26" applyBorder="1" applyAlignment="1">
      <alignment horizontal="center" vertical="center" wrapText="1"/>
      <protection/>
    </xf>
    <xf numFmtId="0" fontId="19" fillId="0" borderId="6" xfId="26" applyFont="1" applyBorder="1" applyAlignment="1">
      <alignment horizontal="center" vertical="center" wrapText="1"/>
      <protection/>
    </xf>
    <xf numFmtId="0" fontId="19" fillId="0" borderId="3" xfId="26" applyFont="1" applyBorder="1" applyAlignment="1">
      <alignment horizontal="center" vertical="center" wrapText="1"/>
      <protection/>
    </xf>
    <xf numFmtId="0" fontId="19" fillId="0" borderId="19" xfId="26" applyFont="1" applyBorder="1" applyAlignment="1">
      <alignment horizontal="center" vertical="center" wrapText="1"/>
      <protection/>
    </xf>
    <xf numFmtId="0" fontId="19" fillId="0" borderId="65" xfId="26" applyFont="1" applyBorder="1" applyAlignment="1">
      <alignment horizontal="center" vertical="center" wrapText="1"/>
      <protection/>
    </xf>
    <xf numFmtId="0" fontId="19" fillId="0" borderId="8" xfId="26" applyFont="1" applyBorder="1" applyAlignment="1">
      <alignment horizontal="center" vertical="center" wrapText="1"/>
      <protection/>
    </xf>
    <xf numFmtId="0" fontId="9" fillId="0" borderId="65" xfId="26" applyBorder="1" applyAlignment="1">
      <alignment horizontal="center" vertical="center" wrapText="1"/>
      <protection/>
    </xf>
    <xf numFmtId="0" fontId="9" fillId="0" borderId="27" xfId="26" applyBorder="1" applyAlignment="1">
      <alignment horizontal="center" vertical="center" wrapText="1"/>
      <protection/>
    </xf>
    <xf numFmtId="0" fontId="9" fillId="0" borderId="44" xfId="26" applyBorder="1" applyAlignment="1">
      <alignment horizontal="center" vertical="center" wrapText="1"/>
      <protection/>
    </xf>
    <xf numFmtId="0" fontId="9" fillId="0" borderId="63" xfId="26" applyBorder="1" applyAlignment="1">
      <alignment horizontal="center" vertical="center" wrapText="1"/>
      <protection/>
    </xf>
    <xf numFmtId="0" fontId="9" fillId="0" borderId="53" xfId="26" applyBorder="1" applyAlignment="1">
      <alignment horizontal="center" vertical="center" wrapText="1"/>
      <protection/>
    </xf>
    <xf numFmtId="0" fontId="9" fillId="0" borderId="76" xfId="26" applyBorder="1" applyAlignment="1">
      <alignment horizontal="center" vertical="center" wrapText="1"/>
      <protection/>
    </xf>
    <xf numFmtId="0" fontId="9" fillId="0" borderId="54" xfId="26" applyBorder="1" applyAlignment="1">
      <alignment horizontal="center" vertical="center" wrapText="1"/>
      <protection/>
    </xf>
    <xf numFmtId="0" fontId="9" fillId="0" borderId="34" xfId="26" applyBorder="1" applyAlignment="1">
      <alignment horizontal="center" vertical="center" wrapText="1"/>
      <protection/>
    </xf>
    <xf numFmtId="0" fontId="9" fillId="0" borderId="38" xfId="26" applyBorder="1" applyAlignment="1">
      <alignment horizontal="center" vertical="center" wrapText="1"/>
      <protection/>
    </xf>
    <xf numFmtId="0" fontId="9" fillId="0" borderId="48" xfId="26" applyBorder="1" applyAlignment="1">
      <alignment horizontal="center" vertical="center" wrapText="1"/>
      <protection/>
    </xf>
    <xf numFmtId="0" fontId="9" fillId="0" borderId="55" xfId="26" applyBorder="1" applyAlignment="1">
      <alignment horizontal="center" vertical="center" wrapText="1"/>
      <protection/>
    </xf>
    <xf numFmtId="49" fontId="0" fillId="0" borderId="2" xfId="0" applyFill="1" applyBorder="1" applyAlignment="1">
      <alignment horizontal="center" vertical="top"/>
    </xf>
    <xf numFmtId="49" fontId="0" fillId="0" borderId="64" xfId="0" applyFill="1" applyBorder="1" applyAlignment="1">
      <alignment horizontal="center" vertical="top"/>
    </xf>
    <xf numFmtId="49" fontId="0" fillId="0" borderId="77" xfId="0" applyFill="1" applyBorder="1" applyAlignment="1">
      <alignment horizontal="center" vertical="top"/>
    </xf>
    <xf numFmtId="0" fontId="9" fillId="0" borderId="5" xfId="26" applyFont="1" applyBorder="1">
      <alignment horizontal="center" vertical="center" wrapText="1"/>
      <protection/>
    </xf>
    <xf numFmtId="0" fontId="9" fillId="0" borderId="7" xfId="26" applyFont="1" applyBorder="1" applyAlignment="1">
      <alignment horizontal="center" vertical="center" wrapText="1"/>
      <protection/>
    </xf>
    <xf numFmtId="0" fontId="9" fillId="0" borderId="57" xfId="26" applyFont="1" applyBorder="1">
      <alignment horizontal="center" vertical="center" wrapText="1"/>
      <protection/>
    </xf>
    <xf numFmtId="0" fontId="9" fillId="0" borderId="36" xfId="26" applyFont="1" applyBorder="1">
      <alignment horizontal="center" vertical="center" wrapText="1"/>
      <protection/>
    </xf>
    <xf numFmtId="0" fontId="9" fillId="0" borderId="58" xfId="26" applyFont="1" applyBorder="1">
      <alignment horizontal="center" vertical="center" wrapText="1"/>
      <protection/>
    </xf>
    <xf numFmtId="0" fontId="9" fillId="0" borderId="78" xfId="26" applyFont="1" applyBorder="1">
      <alignment horizontal="center" vertical="center" wrapText="1"/>
      <protection/>
    </xf>
    <xf numFmtId="49" fontId="18" fillId="6" borderId="69" xfId="22" applyFont="1" applyFill="1" applyBorder="1" applyAlignment="1">
      <alignment horizontal="center" vertical="center" textRotation="90" wrapText="1"/>
    </xf>
    <xf numFmtId="49" fontId="18" fillId="6" borderId="79" xfId="22" applyFont="1" applyFill="1" applyBorder="1" applyAlignment="1">
      <alignment horizontal="center" vertical="center" textRotation="90" wrapText="1"/>
    </xf>
    <xf numFmtId="49" fontId="18" fillId="6" borderId="80" xfId="22" applyFont="1" applyFill="1" applyBorder="1" applyAlignment="1">
      <alignment horizontal="center" vertical="center" textRotation="90" wrapText="1"/>
    </xf>
    <xf numFmtId="49" fontId="0" fillId="0" borderId="12" xfId="0" applyBorder="1" applyAlignment="1">
      <alignment vertical="top"/>
    </xf>
    <xf numFmtId="49" fontId="0" fillId="0" borderId="40" xfId="0" applyBorder="1" applyAlignment="1">
      <alignment vertical="top"/>
    </xf>
    <xf numFmtId="49" fontId="0" fillId="0" borderId="3" xfId="0" applyBorder="1" applyAlignment="1">
      <alignment vertical="top"/>
    </xf>
    <xf numFmtId="0" fontId="9" fillId="0" borderId="19" xfId="26" applyBorder="1">
      <alignment horizontal="center" vertical="center" wrapText="1"/>
      <protection/>
    </xf>
    <xf numFmtId="0" fontId="9" fillId="0" borderId="8" xfId="26" applyBorder="1">
      <alignment horizontal="center" vertical="center" wrapText="1"/>
      <protection/>
    </xf>
    <xf numFmtId="49" fontId="0" fillId="0" borderId="9" xfId="0" applyBorder="1" applyAlignment="1">
      <alignment vertical="top"/>
    </xf>
    <xf numFmtId="0" fontId="19" fillId="0" borderId="2" xfId="26" applyFont="1" applyBorder="1">
      <alignment horizontal="center" vertical="center" wrapText="1"/>
      <protection/>
    </xf>
    <xf numFmtId="0" fontId="19" fillId="0" borderId="9" xfId="26" applyFont="1" applyBorder="1">
      <alignment horizontal="center" vertical="center" wrapText="1"/>
      <protection/>
    </xf>
    <xf numFmtId="0" fontId="8" fillId="0" borderId="0" xfId="25">
      <alignment horizontal="center" vertical="center" wrapText="1"/>
      <protection/>
    </xf>
    <xf numFmtId="0" fontId="9" fillId="0" borderId="6" xfId="26" applyBorder="1" applyAlignment="1">
      <alignment horizontal="center" vertical="center" wrapText="1"/>
      <protection/>
    </xf>
    <xf numFmtId="0" fontId="9" fillId="0" borderId="3" xfId="26" applyBorder="1" applyAlignment="1">
      <alignment horizontal="center" vertical="center" wrapText="1"/>
      <protection/>
    </xf>
    <xf numFmtId="49" fontId="0" fillId="0" borderId="3" xfId="0" applyBorder="1" applyAlignment="1">
      <alignment vertical="top" wrapText="1"/>
    </xf>
    <xf numFmtId="49" fontId="0" fillId="0" borderId="8" xfId="0" applyBorder="1" applyAlignment="1">
      <alignment vertical="top" wrapText="1"/>
    </xf>
    <xf numFmtId="49" fontId="0" fillId="0" borderId="13" xfId="0" applyBorder="1" applyAlignment="1">
      <alignment vertical="top"/>
    </xf>
    <xf numFmtId="49" fontId="0" fillId="0" borderId="27" xfId="0" applyBorder="1" applyAlignment="1">
      <alignment vertical="top"/>
    </xf>
    <xf numFmtId="49" fontId="0" fillId="0" borderId="18" xfId="0" applyBorder="1" applyAlignment="1">
      <alignment vertical="top"/>
    </xf>
  </cellXfs>
  <cellStyles count="27">
    <cellStyle name="Normal" xfId="0"/>
    <cellStyle name="Currency [0]" xfId="16"/>
    <cellStyle name="Normal_Form2.1" xfId="17"/>
    <cellStyle name="Normal1" xfId="18"/>
    <cellStyle name="Price_Body" xfId="19"/>
    <cellStyle name="Беззащитный" xfId="20"/>
    <cellStyle name="Hyperlink" xfId="21"/>
    <cellStyle name="Гиперссылка_Справочник" xfId="22"/>
    <cellStyle name="Currency" xfId="23"/>
    <cellStyle name="Currency [0]" xfId="24"/>
    <cellStyle name="Заголовок" xfId="25"/>
    <cellStyle name="ЗаголовокСтолбца" xfId="26"/>
    <cellStyle name="Защитный" xfId="27"/>
    <cellStyle name="Значение" xfId="28"/>
    <cellStyle name="Мои наименования показателей" xfId="29"/>
    <cellStyle name="Мой заголовок" xfId="30"/>
    <cellStyle name="Мой заголовок листа" xfId="31"/>
    <cellStyle name="Followed Hyperlink" xfId="32"/>
    <cellStyle name="Percent" xfId="33"/>
    <cellStyle name="Текстовый" xfId="34"/>
    <cellStyle name="Тысячи [0]_3Com" xfId="35"/>
    <cellStyle name="Тысячи_3Com" xfId="36"/>
    <cellStyle name="Comma" xfId="37"/>
    <cellStyle name="Comma [0]" xfId="38"/>
    <cellStyle name="Формула" xfId="39"/>
    <cellStyle name="ФормулаВБ" xfId="40"/>
    <cellStyle name="ФормулаНаКонтроль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2">
          <cell r="B32" t="str">
            <v>СЦТ - 2</v>
          </cell>
          <cell r="D32">
            <v>0</v>
          </cell>
          <cell r="F32">
            <v>0</v>
          </cell>
          <cell r="L32">
            <v>0</v>
          </cell>
          <cell r="N32">
            <v>0</v>
          </cell>
        </row>
        <row r="33">
          <cell r="D33">
            <v>0</v>
          </cell>
          <cell r="F33">
            <v>0</v>
          </cell>
          <cell r="L33">
            <v>0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35">
          <cell r="B35" t="str">
            <v>Арендная плата</v>
          </cell>
        </row>
      </sheetData>
      <sheetData sheetId="9">
        <row r="35">
          <cell r="B35" t="str">
            <v>Арендная плата</v>
          </cell>
        </row>
      </sheetData>
      <sheetData sheetId="10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3?Name" TargetMode="External" /><Relationship Id="rId2" Type="http://schemas.openxmlformats.org/officeDocument/2006/relationships/hyperlink" Target="T4?Name" TargetMode="External" /><Relationship Id="rId3" Type="http://schemas.openxmlformats.org/officeDocument/2006/relationships/hyperlink" Target="T5?Name" TargetMode="External" /><Relationship Id="rId4" Type="http://schemas.openxmlformats.org/officeDocument/2006/relationships/hyperlink" Target="T6?Name" TargetMode="External" /><Relationship Id="rId5" Type="http://schemas.openxmlformats.org/officeDocument/2006/relationships/hyperlink" Target="T13?Name" TargetMode="External" /><Relationship Id="rId6" Type="http://schemas.openxmlformats.org/officeDocument/2006/relationships/hyperlink" Target="T15?Name" TargetMode="External" /><Relationship Id="rId7" Type="http://schemas.openxmlformats.org/officeDocument/2006/relationships/hyperlink" Target="T16?Name" TargetMode="External" /><Relationship Id="rId8" Type="http://schemas.openxmlformats.org/officeDocument/2006/relationships/hyperlink" Target="T17?Name" TargetMode="External" /><Relationship Id="rId9" Type="http://schemas.openxmlformats.org/officeDocument/2006/relationships/hyperlink" Target="T17.1?Name" TargetMode="External" /><Relationship Id="rId10" Type="http://schemas.openxmlformats.org/officeDocument/2006/relationships/hyperlink" Target="T18.2?Name" TargetMode="External" /><Relationship Id="rId11" Type="http://schemas.openxmlformats.org/officeDocument/2006/relationships/hyperlink" Target="T20?Name" TargetMode="External" /><Relationship Id="rId12" Type="http://schemas.openxmlformats.org/officeDocument/2006/relationships/hyperlink" Target="T20.1?Name" TargetMode="External" /><Relationship Id="rId13" Type="http://schemas.openxmlformats.org/officeDocument/2006/relationships/hyperlink" Target="T21?Name" TargetMode="External" /><Relationship Id="rId14" Type="http://schemas.openxmlformats.org/officeDocument/2006/relationships/hyperlink" Target="T21.3?Name" TargetMode="External" /><Relationship Id="rId15" Type="http://schemas.openxmlformats.org/officeDocument/2006/relationships/hyperlink" Target="T24?Name" TargetMode="External" /><Relationship Id="rId16" Type="http://schemas.openxmlformats.org/officeDocument/2006/relationships/hyperlink" Target="T25?Name" TargetMode="External" /><Relationship Id="rId17" Type="http://schemas.openxmlformats.org/officeDocument/2006/relationships/hyperlink" Target="T27?Name" TargetMode="External" /><Relationship Id="rId18" Type="http://schemas.openxmlformats.org/officeDocument/2006/relationships/hyperlink" Target="TP2.1?Name" TargetMode="External" /><Relationship Id="rId19" Type="http://schemas.openxmlformats.org/officeDocument/2006/relationships/hyperlink" Target="TP2.2?Name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zoomScale="120" zoomScaleNormal="120" workbookViewId="0" topLeftCell="A7">
      <selection activeCell="D11" sqref="D11"/>
    </sheetView>
  </sheetViews>
  <sheetFormatPr defaultColWidth="9.140625" defaultRowHeight="11.25"/>
  <cols>
    <col min="1" max="1" width="24.7109375" style="0" customWidth="1"/>
    <col min="2" max="7" width="19.00390625" style="0" customWidth="1"/>
    <col min="8" max="16384" width="7.00390625" style="0" customWidth="1"/>
  </cols>
  <sheetData>
    <row r="1" ht="11.25">
      <c r="G1" s="68" t="s">
        <v>248</v>
      </c>
    </row>
    <row r="2" spans="1:7" ht="18">
      <c r="A2" s="144" t="s">
        <v>544</v>
      </c>
      <c r="B2" s="154"/>
      <c r="C2" s="154"/>
      <c r="D2" s="154"/>
      <c r="E2" s="154"/>
      <c r="F2" s="154"/>
      <c r="G2" s="154"/>
    </row>
    <row r="3" spans="1:7" ht="11.25">
      <c r="A3" s="169"/>
      <c r="B3" s="169"/>
      <c r="C3" s="169"/>
      <c r="D3" s="169"/>
      <c r="E3" s="169"/>
      <c r="F3" s="169"/>
      <c r="G3" s="169"/>
    </row>
    <row r="4" spans="1:7" ht="11.25">
      <c r="A4" s="170"/>
      <c r="B4" s="154"/>
      <c r="C4" s="154"/>
      <c r="D4" s="154"/>
      <c r="E4" s="154"/>
      <c r="F4" s="154"/>
      <c r="G4" s="154"/>
    </row>
    <row r="5" spans="1:7" s="3" customFormat="1" ht="12" thickBot="1">
      <c r="A5" s="171"/>
      <c r="B5" s="171"/>
      <c r="C5" s="171"/>
      <c r="D5" s="171"/>
      <c r="E5" s="171"/>
      <c r="F5" s="171"/>
      <c r="G5" s="171"/>
    </row>
    <row r="6" spans="1:7" ht="23.25" customHeight="1">
      <c r="A6" s="74" t="s">
        <v>249</v>
      </c>
      <c r="B6" s="375"/>
      <c r="C6" s="375"/>
      <c r="D6" s="375"/>
      <c r="E6" s="375"/>
      <c r="F6" s="375"/>
      <c r="G6" s="376"/>
    </row>
    <row r="7" spans="1:7" ht="23.25" customHeight="1" thickBot="1">
      <c r="A7" s="15" t="s">
        <v>250</v>
      </c>
      <c r="B7" s="373"/>
      <c r="C7" s="373"/>
      <c r="D7" s="373"/>
      <c r="E7" s="373"/>
      <c r="F7" s="373"/>
      <c r="G7" s="374"/>
    </row>
    <row r="8" s="3" customFormat="1" ht="11.25"/>
    <row r="9" spans="1:7" ht="12" thickBot="1">
      <c r="A9" s="370" t="s">
        <v>251</v>
      </c>
      <c r="B9" s="371"/>
      <c r="C9" s="371"/>
      <c r="D9" s="371"/>
      <c r="E9" s="371"/>
      <c r="F9" s="371"/>
      <c r="G9" s="372"/>
    </row>
    <row r="10" spans="1:7" ht="45">
      <c r="A10" s="53" t="s">
        <v>252</v>
      </c>
      <c r="B10" s="42" t="s">
        <v>253</v>
      </c>
      <c r="C10" s="42" t="s">
        <v>254</v>
      </c>
      <c r="D10" s="42" t="s">
        <v>255</v>
      </c>
      <c r="E10" s="42" t="s">
        <v>256</v>
      </c>
      <c r="F10" s="42" t="s">
        <v>257</v>
      </c>
      <c r="G10" s="43" t="s">
        <v>258</v>
      </c>
    </row>
    <row r="11" spans="1:7" ht="11.25">
      <c r="A11" s="31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3">
        <v>7</v>
      </c>
    </row>
    <row r="12" spans="1:7" ht="12" thickBot="1">
      <c r="A12" s="15" t="s">
        <v>550</v>
      </c>
      <c r="B12" s="87" t="s">
        <v>551</v>
      </c>
      <c r="C12" s="87" t="s">
        <v>548</v>
      </c>
      <c r="D12" s="87" t="s">
        <v>545</v>
      </c>
      <c r="E12" s="87" t="s">
        <v>547</v>
      </c>
      <c r="F12" s="87" t="s">
        <v>549</v>
      </c>
      <c r="G12" s="153" t="s">
        <v>546</v>
      </c>
    </row>
    <row r="13" ht="12" thickBot="1"/>
    <row r="14" spans="1:2" ht="11.25">
      <c r="A14" s="198" t="s">
        <v>19</v>
      </c>
      <c r="B14" s="172">
        <v>2007</v>
      </c>
    </row>
    <row r="15" spans="1:2" ht="11.25">
      <c r="A15" s="199" t="s">
        <v>18</v>
      </c>
      <c r="B15" s="197">
        <f>B14-1</f>
        <v>2006</v>
      </c>
    </row>
    <row r="16" spans="1:2" ht="24" customHeight="1" thickBot="1">
      <c r="A16" s="200" t="s">
        <v>553</v>
      </c>
      <c r="B16" s="173">
        <f>B15-1</f>
        <v>2005</v>
      </c>
    </row>
    <row r="23" spans="1:6" ht="11.25">
      <c r="A23" s="3"/>
      <c r="B23" s="3"/>
      <c r="C23" s="3"/>
      <c r="D23" s="3"/>
      <c r="E23" s="3"/>
      <c r="F23" s="3"/>
    </row>
    <row r="24" spans="1:6" ht="11.25">
      <c r="A24" s="3"/>
      <c r="B24" s="3"/>
      <c r="C24" s="3"/>
      <c r="D24" s="3"/>
      <c r="E24" s="3"/>
      <c r="F24" s="3"/>
    </row>
    <row r="25" spans="1:6" ht="11.25">
      <c r="A25" s="3"/>
      <c r="B25" s="3"/>
      <c r="C25" s="3"/>
      <c r="D25" s="3"/>
      <c r="E25" s="3"/>
      <c r="F25" s="3"/>
    </row>
    <row r="26" spans="1:6" ht="11.25">
      <c r="A26" s="3"/>
      <c r="B26" s="3"/>
      <c r="C26" s="3"/>
      <c r="D26" s="3"/>
      <c r="E26" s="3"/>
      <c r="F26" s="3"/>
    </row>
    <row r="27" spans="1:6" ht="11.25">
      <c r="A27" s="3"/>
      <c r="B27" s="3"/>
      <c r="C27" s="3"/>
      <c r="D27" s="3"/>
      <c r="E27" s="3"/>
      <c r="F27" s="3"/>
    </row>
    <row r="28" spans="1:6" ht="11.25">
      <c r="A28" s="3"/>
      <c r="B28" s="3"/>
      <c r="C28" s="3"/>
      <c r="D28" s="3"/>
      <c r="E28" s="3"/>
      <c r="F28" s="3"/>
    </row>
    <row r="29" spans="1:6" ht="11.25">
      <c r="A29" s="3"/>
      <c r="B29" s="3"/>
      <c r="C29" s="3"/>
      <c r="D29" s="3"/>
      <c r="E29" s="3"/>
      <c r="F29" s="3"/>
    </row>
    <row r="30" spans="1:6" ht="11.25">
      <c r="A30" s="3"/>
      <c r="B30" s="3"/>
      <c r="C30" s="3"/>
      <c r="D30" s="3"/>
      <c r="E30" s="3"/>
      <c r="F30" s="3"/>
    </row>
    <row r="31" spans="1:6" ht="11.25">
      <c r="A31" s="3"/>
      <c r="B31" s="3"/>
      <c r="C31" s="3"/>
      <c r="D31" s="3"/>
      <c r="E31" s="3"/>
      <c r="F31" s="3"/>
    </row>
    <row r="32" spans="1:6" ht="11.25">
      <c r="A32" s="3"/>
      <c r="B32" s="3"/>
      <c r="C32" s="3"/>
      <c r="D32" s="3"/>
      <c r="E32" s="3"/>
      <c r="F32" s="3"/>
    </row>
    <row r="33" spans="1:6" ht="11.25">
      <c r="A33" s="3"/>
      <c r="B33" s="3"/>
      <c r="C33" s="3"/>
      <c r="D33" s="3"/>
      <c r="E33" s="3"/>
      <c r="F33" s="3"/>
    </row>
    <row r="34" spans="1:6" ht="11.25">
      <c r="A34" s="3"/>
      <c r="B34" s="3"/>
      <c r="C34" s="3"/>
      <c r="D34" s="3"/>
      <c r="E34" s="3"/>
      <c r="F34" s="3"/>
    </row>
    <row r="35" spans="1:6" ht="11.25">
      <c r="A35" s="3"/>
      <c r="B35" s="3"/>
      <c r="C35" s="3"/>
      <c r="D35" s="3"/>
      <c r="E35" s="3"/>
      <c r="F35" s="3"/>
    </row>
    <row r="36" spans="1:6" ht="11.25">
      <c r="A36" s="3"/>
      <c r="B36" s="3"/>
      <c r="C36" s="3"/>
      <c r="D36" s="3"/>
      <c r="E36" s="3"/>
      <c r="F36" s="3"/>
    </row>
    <row r="37" spans="1:6" ht="11.25">
      <c r="A37" s="3"/>
      <c r="B37" s="3"/>
      <c r="C37" s="3"/>
      <c r="D37" s="3"/>
      <c r="E37" s="3"/>
      <c r="F37" s="3"/>
    </row>
    <row r="38" spans="1:6" ht="11.25">
      <c r="A38" s="3"/>
      <c r="B38" s="3"/>
      <c r="C38" s="3"/>
      <c r="D38" s="3"/>
      <c r="E38" s="3"/>
      <c r="F38" s="3"/>
    </row>
    <row r="39" spans="1:6" ht="11.25">
      <c r="A39" s="3"/>
      <c r="B39" s="3"/>
      <c r="C39" s="3"/>
      <c r="D39" s="3"/>
      <c r="E39" s="3"/>
      <c r="F39" s="3"/>
    </row>
    <row r="40" spans="1:6" ht="11.25">
      <c r="A40" s="3"/>
      <c r="B40" s="3"/>
      <c r="C40" s="3"/>
      <c r="D40" s="3"/>
      <c r="E40" s="3"/>
      <c r="F40" s="3"/>
    </row>
    <row r="41" spans="1:6" ht="11.25">
      <c r="A41" s="3"/>
      <c r="B41" s="3"/>
      <c r="C41" s="3"/>
      <c r="D41" s="3"/>
      <c r="E41" s="3"/>
      <c r="F41" s="3"/>
    </row>
  </sheetData>
  <sheetProtection formatCells="0"/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52"/>
    <outlinePr summaryBelow="0" summaryRight="0"/>
  </sheetPr>
  <dimension ref="A1:K37"/>
  <sheetViews>
    <sheetView zoomScale="75" zoomScaleNormal="75" zoomScaleSheetLayoutView="75" workbookViewId="0" topLeftCell="A1">
      <pane xSplit="3" ySplit="6" topLeftCell="G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30" sqref="K28:K30"/>
    </sheetView>
  </sheetViews>
  <sheetFormatPr defaultColWidth="9.140625" defaultRowHeight="11.25" outlineLevelRow="1"/>
  <cols>
    <col min="1" max="1" width="6.28125" style="0" customWidth="1"/>
    <col min="2" max="2" width="27.7109375" style="0" customWidth="1"/>
    <col min="3" max="3" width="16.00390625" style="0" hidden="1" customWidth="1"/>
    <col min="4" max="9" width="18.28125" style="0" customWidth="1"/>
  </cols>
  <sheetData>
    <row r="1" ht="11.25">
      <c r="I1" s="68" t="s">
        <v>164</v>
      </c>
    </row>
    <row r="2" spans="1:9" ht="37.5" customHeight="1">
      <c r="A2" s="148" t="s">
        <v>560</v>
      </c>
      <c r="B2" s="143"/>
      <c r="C2" s="143"/>
      <c r="D2" s="143"/>
      <c r="E2" s="143"/>
      <c r="F2" s="143"/>
      <c r="G2" s="143"/>
      <c r="H2" s="143"/>
      <c r="I2" s="143"/>
    </row>
    <row r="3" spans="1:9" ht="12" thickBot="1">
      <c r="A3" s="3"/>
      <c r="B3" s="3"/>
      <c r="C3" s="3"/>
      <c r="D3" s="3"/>
      <c r="E3" s="3"/>
      <c r="F3" s="3"/>
      <c r="G3" s="3"/>
      <c r="H3" s="3"/>
      <c r="I3" s="122" t="s">
        <v>467</v>
      </c>
    </row>
    <row r="4" spans="1:9" ht="45">
      <c r="A4" s="53" t="s">
        <v>136</v>
      </c>
      <c r="B4" s="42" t="s">
        <v>343</v>
      </c>
      <c r="C4" s="42"/>
      <c r="D4" s="42" t="s">
        <v>446</v>
      </c>
      <c r="E4" s="42" t="s">
        <v>508</v>
      </c>
      <c r="F4" s="42" t="s">
        <v>186</v>
      </c>
      <c r="G4" s="42" t="s">
        <v>447</v>
      </c>
      <c r="H4" s="42" t="s">
        <v>448</v>
      </c>
      <c r="I4" s="43" t="s">
        <v>450</v>
      </c>
    </row>
    <row r="5" spans="1:9" ht="11.25" hidden="1">
      <c r="A5" s="280"/>
      <c r="B5" s="281"/>
      <c r="C5" s="281"/>
      <c r="D5" s="282" t="s">
        <v>640</v>
      </c>
      <c r="E5" s="282" t="s">
        <v>641</v>
      </c>
      <c r="F5" s="282" t="s">
        <v>652</v>
      </c>
      <c r="G5" s="282" t="s">
        <v>695</v>
      </c>
      <c r="H5" s="282" t="s">
        <v>697</v>
      </c>
      <c r="I5" s="283" t="s">
        <v>699</v>
      </c>
    </row>
    <row r="6" spans="1:9" ht="12" thickBot="1">
      <c r="A6" s="56" t="s">
        <v>3</v>
      </c>
      <c r="B6" s="57" t="s">
        <v>4</v>
      </c>
      <c r="C6" s="57"/>
      <c r="D6" s="57" t="s">
        <v>5</v>
      </c>
      <c r="E6" s="57" t="s">
        <v>6</v>
      </c>
      <c r="F6" s="57" t="s">
        <v>7</v>
      </c>
      <c r="G6" s="57" t="s">
        <v>8</v>
      </c>
      <c r="H6" s="57" t="s">
        <v>399</v>
      </c>
      <c r="I6" s="59" t="s">
        <v>400</v>
      </c>
    </row>
    <row r="7" spans="1:11" ht="11.25">
      <c r="A7" s="10" t="s">
        <v>3</v>
      </c>
      <c r="B7" s="6" t="s">
        <v>344</v>
      </c>
      <c r="C7" s="6" t="s">
        <v>121</v>
      </c>
      <c r="D7" s="63">
        <f aca="true" t="shared" si="0" ref="D7:I7">D8+D13</f>
        <v>0</v>
      </c>
      <c r="E7" s="63">
        <f t="shared" si="0"/>
        <v>0</v>
      </c>
      <c r="F7" s="63">
        <f t="shared" si="0"/>
        <v>0</v>
      </c>
      <c r="G7" s="63">
        <f t="shared" si="0"/>
        <v>0</v>
      </c>
      <c r="H7" s="63">
        <f t="shared" si="0"/>
        <v>0</v>
      </c>
      <c r="I7" s="64">
        <f t="shared" si="0"/>
        <v>0</v>
      </c>
      <c r="K7" s="9"/>
    </row>
    <row r="8" spans="1:11" ht="11.25">
      <c r="A8" s="14"/>
      <c r="B8" s="4" t="s">
        <v>494</v>
      </c>
      <c r="C8" s="4" t="s">
        <v>494</v>
      </c>
      <c r="D8" s="35">
        <f aca="true" t="shared" si="1" ref="D8:I8">SUM(D9:D12)</f>
        <v>0</v>
      </c>
      <c r="E8" s="35">
        <f t="shared" si="1"/>
        <v>0</v>
      </c>
      <c r="F8" s="35">
        <f t="shared" si="1"/>
        <v>0</v>
      </c>
      <c r="G8" s="35">
        <f t="shared" si="1"/>
        <v>0</v>
      </c>
      <c r="H8" s="35">
        <f t="shared" si="1"/>
        <v>0</v>
      </c>
      <c r="I8" s="34">
        <f t="shared" si="1"/>
        <v>0</v>
      </c>
      <c r="K8" s="9"/>
    </row>
    <row r="9" spans="1:11" ht="11.25" outlineLevel="1">
      <c r="A9" s="14"/>
      <c r="B9" s="4" t="s">
        <v>519</v>
      </c>
      <c r="C9" s="4" t="s">
        <v>424</v>
      </c>
      <c r="D9" s="299"/>
      <c r="E9" s="299"/>
      <c r="F9" s="299"/>
      <c r="G9" s="35">
        <f>D9+E9-F9</f>
        <v>0</v>
      </c>
      <c r="H9" s="35">
        <f>(D9+G9)/2</f>
        <v>0</v>
      </c>
      <c r="I9" s="300"/>
      <c r="K9" s="9"/>
    </row>
    <row r="10" spans="1:11" ht="11.25" outlineLevel="1">
      <c r="A10" s="14"/>
      <c r="B10" s="4" t="s">
        <v>477</v>
      </c>
      <c r="C10" s="4" t="s">
        <v>425</v>
      </c>
      <c r="D10" s="299"/>
      <c r="E10" s="299"/>
      <c r="F10" s="299"/>
      <c r="G10" s="35">
        <f>D10+E10-F10</f>
        <v>0</v>
      </c>
      <c r="H10" s="35">
        <f>(D10+G10)/2</f>
        <v>0</v>
      </c>
      <c r="I10" s="300"/>
      <c r="K10" s="9"/>
    </row>
    <row r="11" spans="1:11" ht="11.25" outlineLevel="1">
      <c r="A11" s="14"/>
      <c r="B11" s="4" t="s">
        <v>478</v>
      </c>
      <c r="C11" s="4" t="s">
        <v>426</v>
      </c>
      <c r="D11" s="299"/>
      <c r="E11" s="299"/>
      <c r="F11" s="299"/>
      <c r="G11" s="35">
        <f>D11+E11-F11</f>
        <v>0</v>
      </c>
      <c r="H11" s="35">
        <f>(D11+G11)/2</f>
        <v>0</v>
      </c>
      <c r="I11" s="300"/>
      <c r="K11" s="9"/>
    </row>
    <row r="12" spans="1:11" ht="11.25" outlineLevel="1">
      <c r="A12" s="14"/>
      <c r="B12" s="4" t="s">
        <v>473</v>
      </c>
      <c r="C12" s="4" t="s">
        <v>427</v>
      </c>
      <c r="D12" s="299"/>
      <c r="E12" s="299"/>
      <c r="F12" s="299"/>
      <c r="G12" s="35">
        <f>D12+E12-F12</f>
        <v>0</v>
      </c>
      <c r="H12" s="35">
        <f>(D12+G12)/2</f>
        <v>0</v>
      </c>
      <c r="I12" s="300"/>
      <c r="K12" s="9"/>
    </row>
    <row r="13" spans="1:11" ht="11.25">
      <c r="A13" s="14"/>
      <c r="B13" s="4" t="s">
        <v>495</v>
      </c>
      <c r="C13" s="4" t="s">
        <v>495</v>
      </c>
      <c r="D13" s="35">
        <f aca="true" t="shared" si="2" ref="D13:I13">SUM(D14:D17)</f>
        <v>0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0</v>
      </c>
      <c r="I13" s="34">
        <f t="shared" si="2"/>
        <v>0</v>
      </c>
      <c r="K13" s="9"/>
    </row>
    <row r="14" spans="1:11" ht="11.25" outlineLevel="1">
      <c r="A14" s="14"/>
      <c r="B14" s="4" t="s">
        <v>519</v>
      </c>
      <c r="C14" s="4" t="s">
        <v>428</v>
      </c>
      <c r="D14" s="299"/>
      <c r="E14" s="304"/>
      <c r="F14" s="299"/>
      <c r="G14" s="35">
        <f>D14+E14-F14</f>
        <v>0</v>
      </c>
      <c r="H14" s="35">
        <f>(D14+G14)/2</f>
        <v>0</v>
      </c>
      <c r="I14" s="300"/>
      <c r="K14" s="9"/>
    </row>
    <row r="15" spans="1:11" ht="11.25" outlineLevel="1">
      <c r="A15" s="14"/>
      <c r="B15" s="4" t="s">
        <v>477</v>
      </c>
      <c r="C15" s="4" t="s">
        <v>429</v>
      </c>
      <c r="D15" s="299"/>
      <c r="E15" s="299"/>
      <c r="F15" s="299"/>
      <c r="G15" s="35">
        <f>D15+E15-F15</f>
        <v>0</v>
      </c>
      <c r="H15" s="35">
        <f>(D15+G15)/2</f>
        <v>0</v>
      </c>
      <c r="I15" s="300"/>
      <c r="K15" s="9"/>
    </row>
    <row r="16" spans="1:11" ht="11.25" outlineLevel="1">
      <c r="A16" s="14"/>
      <c r="B16" s="4" t="s">
        <v>478</v>
      </c>
      <c r="C16" s="4" t="s">
        <v>430</v>
      </c>
      <c r="D16" s="299"/>
      <c r="E16" s="299"/>
      <c r="F16" s="299"/>
      <c r="G16" s="35">
        <f>D16+E16-F16</f>
        <v>0</v>
      </c>
      <c r="H16" s="35">
        <f>(D16+G16)/2</f>
        <v>0</v>
      </c>
      <c r="I16" s="300"/>
      <c r="K16" s="9"/>
    </row>
    <row r="17" spans="1:11" ht="11.25" outlineLevel="1">
      <c r="A17" s="14"/>
      <c r="B17" s="4" t="s">
        <v>473</v>
      </c>
      <c r="C17" s="4" t="s">
        <v>431</v>
      </c>
      <c r="D17" s="299"/>
      <c r="E17" s="299"/>
      <c r="F17" s="299"/>
      <c r="G17" s="35">
        <f>D17+E17-F17</f>
        <v>0</v>
      </c>
      <c r="H17" s="35">
        <f>(D17+G17)/2</f>
        <v>0</v>
      </c>
      <c r="I17" s="300"/>
      <c r="K17" s="9"/>
    </row>
    <row r="18" spans="1:11" ht="11.25">
      <c r="A18" s="14" t="s">
        <v>4</v>
      </c>
      <c r="B18" s="4" t="s">
        <v>345</v>
      </c>
      <c r="C18" s="4" t="s">
        <v>345</v>
      </c>
      <c r="D18" s="35">
        <f aca="true" t="shared" si="3" ref="D18:I18">SUM(D19:D22)</f>
        <v>0</v>
      </c>
      <c r="E18" s="35">
        <f t="shared" si="3"/>
        <v>0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4">
        <f t="shared" si="3"/>
        <v>0</v>
      </c>
      <c r="K18" s="9"/>
    </row>
    <row r="19" spans="1:11" ht="11.25" outlineLevel="1">
      <c r="A19" s="14"/>
      <c r="B19" s="4" t="s">
        <v>519</v>
      </c>
      <c r="C19" s="4" t="s">
        <v>432</v>
      </c>
      <c r="D19" s="299"/>
      <c r="E19" s="299"/>
      <c r="F19" s="299"/>
      <c r="G19" s="35">
        <f>D19+E19-F19</f>
        <v>0</v>
      </c>
      <c r="H19" s="35">
        <f>(D19+G19)/2</f>
        <v>0</v>
      </c>
      <c r="I19" s="300"/>
      <c r="K19" s="9"/>
    </row>
    <row r="20" spans="1:11" ht="11.25" outlineLevel="1">
      <c r="A20" s="14"/>
      <c r="B20" s="4" t="s">
        <v>477</v>
      </c>
      <c r="C20" s="4" t="s">
        <v>433</v>
      </c>
      <c r="D20" s="299"/>
      <c r="E20" s="299"/>
      <c r="F20" s="299"/>
      <c r="G20" s="35">
        <f>D20+E20-F20</f>
        <v>0</v>
      </c>
      <c r="H20" s="35">
        <f>(D20+G20)/2</f>
        <v>0</v>
      </c>
      <c r="I20" s="300"/>
      <c r="K20" s="9"/>
    </row>
    <row r="21" spans="1:11" ht="11.25" outlineLevel="1">
      <c r="A21" s="14"/>
      <c r="B21" s="4" t="s">
        <v>478</v>
      </c>
      <c r="C21" s="4" t="s">
        <v>119</v>
      </c>
      <c r="D21" s="299"/>
      <c r="E21" s="299"/>
      <c r="F21" s="299"/>
      <c r="G21" s="35">
        <f>D21+E21-F21</f>
        <v>0</v>
      </c>
      <c r="H21" s="35">
        <f>(D21+G21)/2</f>
        <v>0</v>
      </c>
      <c r="I21" s="300"/>
      <c r="K21" s="9"/>
    </row>
    <row r="22" spans="1:11" ht="11.25" outlineLevel="1">
      <c r="A22" s="14"/>
      <c r="B22" s="4" t="s">
        <v>473</v>
      </c>
      <c r="C22" s="4" t="s">
        <v>120</v>
      </c>
      <c r="D22" s="299"/>
      <c r="E22" s="299"/>
      <c r="F22" s="299"/>
      <c r="G22" s="35">
        <f>D22+E22-F22</f>
        <v>0</v>
      </c>
      <c r="H22" s="35">
        <f>(D22+G22)/2</f>
        <v>0</v>
      </c>
      <c r="I22" s="300"/>
      <c r="K22" s="9"/>
    </row>
    <row r="23" spans="1:11" ht="11.25">
      <c r="A23" s="14"/>
      <c r="B23" s="4" t="s">
        <v>449</v>
      </c>
      <c r="C23" s="4" t="s">
        <v>469</v>
      </c>
      <c r="D23" s="293">
        <f aca="true" t="shared" si="4" ref="D23:I23">D7+D18</f>
        <v>0</v>
      </c>
      <c r="E23" s="293">
        <f t="shared" si="4"/>
        <v>0</v>
      </c>
      <c r="F23" s="293">
        <f t="shared" si="4"/>
        <v>0</v>
      </c>
      <c r="G23" s="35">
        <f t="shared" si="4"/>
        <v>0</v>
      </c>
      <c r="H23" s="35">
        <f t="shared" si="4"/>
        <v>0</v>
      </c>
      <c r="I23" s="34">
        <f t="shared" si="4"/>
        <v>0</v>
      </c>
      <c r="K23" s="9"/>
    </row>
    <row r="24" spans="1:11" ht="11.25" outlineLevel="1">
      <c r="A24" s="14"/>
      <c r="B24" s="4" t="s">
        <v>519</v>
      </c>
      <c r="C24" s="4" t="s">
        <v>519</v>
      </c>
      <c r="D24" s="293">
        <f>E14</f>
        <v>0</v>
      </c>
      <c r="E24" s="293">
        <f aca="true" t="shared" si="5" ref="D24:H27">E9+E19+E14</f>
        <v>0</v>
      </c>
      <c r="F24" s="293">
        <f t="shared" si="5"/>
        <v>0</v>
      </c>
      <c r="G24" s="35">
        <f t="shared" si="5"/>
        <v>0</v>
      </c>
      <c r="H24" s="35">
        <f t="shared" si="5"/>
        <v>0</v>
      </c>
      <c r="I24" s="34">
        <f>I9+I19+I14</f>
        <v>0</v>
      </c>
      <c r="J24" s="9"/>
      <c r="K24" s="9"/>
    </row>
    <row r="25" spans="1:11" ht="11.25" outlineLevel="1">
      <c r="A25" s="14"/>
      <c r="B25" s="4" t="s">
        <v>477</v>
      </c>
      <c r="C25" s="4" t="s">
        <v>477</v>
      </c>
      <c r="D25" s="293">
        <f t="shared" si="5"/>
        <v>0</v>
      </c>
      <c r="E25" s="293">
        <f t="shared" si="5"/>
        <v>0</v>
      </c>
      <c r="F25" s="293">
        <f t="shared" si="5"/>
        <v>0</v>
      </c>
      <c r="G25" s="35">
        <f t="shared" si="5"/>
        <v>0</v>
      </c>
      <c r="H25" s="35">
        <f t="shared" si="5"/>
        <v>0</v>
      </c>
      <c r="I25" s="34">
        <f>I10+I20+I15</f>
        <v>0</v>
      </c>
      <c r="J25" s="9"/>
      <c r="K25" s="9"/>
    </row>
    <row r="26" spans="1:11" ht="11.25" outlineLevel="1">
      <c r="A26" s="14"/>
      <c r="B26" s="4" t="s">
        <v>478</v>
      </c>
      <c r="C26" s="4" t="s">
        <v>478</v>
      </c>
      <c r="D26" s="293">
        <f t="shared" si="5"/>
        <v>0</v>
      </c>
      <c r="E26" s="293">
        <f t="shared" si="5"/>
        <v>0</v>
      </c>
      <c r="F26" s="293">
        <f t="shared" si="5"/>
        <v>0</v>
      </c>
      <c r="G26" s="35">
        <f t="shared" si="5"/>
        <v>0</v>
      </c>
      <c r="H26" s="35">
        <f t="shared" si="5"/>
        <v>0</v>
      </c>
      <c r="I26" s="34">
        <f>I11+I21+I16</f>
        <v>0</v>
      </c>
      <c r="J26" s="9"/>
      <c r="K26" s="9"/>
    </row>
    <row r="27" spans="1:11" ht="12" outlineLevel="1" thickBot="1">
      <c r="A27" s="15"/>
      <c r="B27" s="87" t="s">
        <v>473</v>
      </c>
      <c r="C27" s="87" t="s">
        <v>473</v>
      </c>
      <c r="D27" s="294">
        <f t="shared" si="5"/>
        <v>0</v>
      </c>
      <c r="E27" s="294">
        <f t="shared" si="5"/>
        <v>0</v>
      </c>
      <c r="F27" s="294">
        <f t="shared" si="5"/>
        <v>0</v>
      </c>
      <c r="G27" s="47">
        <f t="shared" si="5"/>
        <v>0</v>
      </c>
      <c r="H27" s="47">
        <f t="shared" si="5"/>
        <v>0</v>
      </c>
      <c r="I27" s="39">
        <f>I12+I22+I17</f>
        <v>0</v>
      </c>
      <c r="J27" s="9"/>
      <c r="K27" s="9"/>
    </row>
    <row r="31" spans="4:5" ht="11.25">
      <c r="D31" s="297"/>
      <c r="E31" s="295"/>
    </row>
    <row r="32" spans="4:5" ht="11.25">
      <c r="D32" s="296"/>
      <c r="E32" s="295"/>
    </row>
    <row r="33" ht="11.25">
      <c r="E33" s="9"/>
    </row>
    <row r="34" ht="11.25">
      <c r="E34" s="9"/>
    </row>
    <row r="35" ht="11.25">
      <c r="E35" s="9"/>
    </row>
    <row r="36" ht="11.25">
      <c r="E36" s="9"/>
    </row>
    <row r="37" ht="11.25">
      <c r="E37" s="9"/>
    </row>
  </sheetData>
  <sheetProtection password="CE28" sheet="1" objects="1" scenarios="1" formatCells="0" formatColumns="0" formatRows="0"/>
  <protectedRanges>
    <protectedRange sqref="D14:F17 D19:F22 I9:I12 I14:I17 I19:I22 D9:F12" name="Диапазон1"/>
  </protectedRanges>
  <printOptions/>
  <pageMargins left="0.75" right="0.36" top="1" bottom="1" header="0.5" footer="0.5"/>
  <pageSetup horizontalDpi="600" verticalDpi="600" orientation="landscape" paperSize="9" scale="99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7">
    <tabColor indexed="52"/>
    <outlinePr summaryBelow="0" summaryRight="0"/>
    <pageSetUpPr fitToPage="1"/>
  </sheetPr>
  <dimension ref="A1:J75"/>
  <sheetViews>
    <sheetView zoomScale="45" zoomScaleNormal="45" workbookViewId="0" topLeftCell="A1">
      <pane xSplit="5" ySplit="5" topLeftCell="F3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57" sqref="G57"/>
    </sheetView>
  </sheetViews>
  <sheetFormatPr defaultColWidth="9.140625" defaultRowHeight="11.25" outlineLevelRow="1"/>
  <cols>
    <col min="1" max="1" width="6.28125" style="7" customWidth="1"/>
    <col min="2" max="2" width="51.7109375" style="48" customWidth="1"/>
    <col min="3" max="3" width="8.7109375" style="48" hidden="1" customWidth="1"/>
    <col min="4" max="4" width="12.00390625" style="48" hidden="1" customWidth="1"/>
    <col min="5" max="5" width="92.28125" style="48" hidden="1" customWidth="1"/>
    <col min="6" max="10" width="15.8515625" style="7" customWidth="1"/>
    <col min="11" max="16384" width="10.57421875" style="7" customWidth="1"/>
  </cols>
  <sheetData>
    <row r="1" ht="11.25">
      <c r="J1" s="55" t="s">
        <v>439</v>
      </c>
    </row>
    <row r="2" spans="1:10" ht="36" customHeight="1">
      <c r="A2" s="404" t="s">
        <v>561</v>
      </c>
      <c r="B2" s="404"/>
      <c r="C2" s="404"/>
      <c r="D2" s="404"/>
      <c r="E2" s="404"/>
      <c r="F2" s="404"/>
      <c r="G2" s="404"/>
      <c r="H2" s="404"/>
      <c r="I2" s="404"/>
      <c r="J2" s="404"/>
    </row>
    <row r="3" spans="2:10" ht="12" thickBot="1">
      <c r="B3" s="51"/>
      <c r="C3" s="51"/>
      <c r="D3" s="51"/>
      <c r="E3" s="51"/>
      <c r="J3" s="55" t="s">
        <v>467</v>
      </c>
    </row>
    <row r="4" spans="1:10" ht="29.25" customHeight="1">
      <c r="A4" s="221" t="s">
        <v>136</v>
      </c>
      <c r="B4" s="54" t="s">
        <v>50</v>
      </c>
      <c r="C4" s="54"/>
      <c r="D4" s="54"/>
      <c r="E4" s="54"/>
      <c r="F4" s="220" t="s">
        <v>600</v>
      </c>
      <c r="G4" s="220" t="s">
        <v>601</v>
      </c>
      <c r="H4" s="220" t="s">
        <v>602</v>
      </c>
      <c r="I4" s="220" t="s">
        <v>619</v>
      </c>
      <c r="J4" s="222" t="s">
        <v>603</v>
      </c>
    </row>
    <row r="5" spans="1:10" ht="15.75" customHeight="1" thickBot="1">
      <c r="A5" s="56">
        <v>1</v>
      </c>
      <c r="B5" s="61">
        <v>2</v>
      </c>
      <c r="C5" s="61"/>
      <c r="D5" s="61"/>
      <c r="E5" s="61"/>
      <c r="F5" s="57">
        <v>3</v>
      </c>
      <c r="G5" s="57">
        <v>4</v>
      </c>
      <c r="H5" s="57">
        <v>5</v>
      </c>
      <c r="I5" s="57">
        <v>6</v>
      </c>
      <c r="J5" s="59">
        <v>7</v>
      </c>
    </row>
    <row r="6" spans="1:10" ht="11.25">
      <c r="A6" s="23" t="s">
        <v>452</v>
      </c>
      <c r="B6" s="62" t="s">
        <v>51</v>
      </c>
      <c r="C6" s="62" t="s">
        <v>627</v>
      </c>
      <c r="D6" s="62" t="s">
        <v>733</v>
      </c>
      <c r="E6" s="62" t="s">
        <v>51</v>
      </c>
      <c r="F6" s="91"/>
      <c r="G6" s="91"/>
      <c r="H6" s="91"/>
      <c r="I6" s="91"/>
      <c r="J6" s="89"/>
    </row>
    <row r="7" spans="1:10" ht="11.25">
      <c r="A7" s="16" t="s">
        <v>453</v>
      </c>
      <c r="B7" s="49" t="s">
        <v>52</v>
      </c>
      <c r="C7" s="49" t="s">
        <v>638</v>
      </c>
      <c r="D7" s="49"/>
      <c r="E7" s="49" t="s">
        <v>52</v>
      </c>
      <c r="F7" s="70"/>
      <c r="G7" s="70"/>
      <c r="H7" s="70"/>
      <c r="I7" s="70"/>
      <c r="J7" s="71"/>
    </row>
    <row r="8" spans="1:10" ht="22.5">
      <c r="A8" s="16" t="s">
        <v>454</v>
      </c>
      <c r="B8" s="49" t="s">
        <v>1</v>
      </c>
      <c r="C8" s="62" t="s">
        <v>640</v>
      </c>
      <c r="D8" s="62"/>
      <c r="E8" s="49" t="s">
        <v>1</v>
      </c>
      <c r="F8" s="70"/>
      <c r="G8" s="70"/>
      <c r="H8" s="70"/>
      <c r="I8" s="70"/>
      <c r="J8" s="71"/>
    </row>
    <row r="9" spans="1:10" ht="11.25">
      <c r="A9" s="16" t="s">
        <v>455</v>
      </c>
      <c r="B9" s="49" t="s">
        <v>213</v>
      </c>
      <c r="C9" s="49" t="s">
        <v>641</v>
      </c>
      <c r="D9" s="49"/>
      <c r="E9" s="49" t="s">
        <v>213</v>
      </c>
      <c r="F9" s="105">
        <f>F11+F16+F17</f>
        <v>0</v>
      </c>
      <c r="G9" s="105">
        <f>G11+G16+G17</f>
        <v>0</v>
      </c>
      <c r="H9" s="105">
        <f>H11+H16+H17</f>
        <v>0</v>
      </c>
      <c r="I9" s="105">
        <f>I11+I16+I17</f>
        <v>0</v>
      </c>
      <c r="J9" s="104">
        <f>J11+J16+J17</f>
        <v>0</v>
      </c>
    </row>
    <row r="10" spans="1:10" ht="11.25">
      <c r="A10" s="16"/>
      <c r="B10" s="49" t="s">
        <v>418</v>
      </c>
      <c r="C10" s="49"/>
      <c r="D10" s="49"/>
      <c r="E10" s="49"/>
      <c r="F10" s="4"/>
      <c r="G10" s="4"/>
      <c r="H10" s="4"/>
      <c r="I10" s="4"/>
      <c r="J10" s="86"/>
    </row>
    <row r="11" spans="1:10" ht="11.25">
      <c r="A11" s="16" t="s">
        <v>14</v>
      </c>
      <c r="B11" s="49" t="s">
        <v>2</v>
      </c>
      <c r="C11" s="49" t="s">
        <v>646</v>
      </c>
      <c r="D11" s="49"/>
      <c r="E11" s="49" t="s">
        <v>769</v>
      </c>
      <c r="F11" s="105">
        <f>SUM(F12:F15)</f>
        <v>0</v>
      </c>
      <c r="G11" s="105">
        <f>SUM(G12:G15)</f>
        <v>0</v>
      </c>
      <c r="H11" s="105">
        <f>SUM(H12:H15)</f>
        <v>0</v>
      </c>
      <c r="I11" s="105">
        <f>SUM(I12:I15)</f>
        <v>0</v>
      </c>
      <c r="J11" s="104">
        <f>SUM(J12:J15)</f>
        <v>0</v>
      </c>
    </row>
    <row r="12" spans="1:10" ht="11.25" outlineLevel="1">
      <c r="A12" s="16"/>
      <c r="B12" s="49" t="s">
        <v>519</v>
      </c>
      <c r="C12" s="49" t="s">
        <v>753</v>
      </c>
      <c r="D12" s="49"/>
      <c r="E12" s="49" t="s">
        <v>770</v>
      </c>
      <c r="F12" s="70"/>
      <c r="G12" s="70"/>
      <c r="H12" s="70"/>
      <c r="I12" s="70"/>
      <c r="J12" s="71"/>
    </row>
    <row r="13" spans="1:10" ht="11.25" outlineLevel="1">
      <c r="A13" s="16"/>
      <c r="B13" s="49" t="s">
        <v>477</v>
      </c>
      <c r="C13" s="49" t="s">
        <v>754</v>
      </c>
      <c r="D13" s="49"/>
      <c r="E13" s="49" t="s">
        <v>771</v>
      </c>
      <c r="F13" s="70"/>
      <c r="G13" s="70"/>
      <c r="H13" s="70"/>
      <c r="I13" s="70"/>
      <c r="J13" s="71"/>
    </row>
    <row r="14" spans="1:10" ht="11.25" outlineLevel="1">
      <c r="A14" s="16"/>
      <c r="B14" s="49" t="s">
        <v>478</v>
      </c>
      <c r="C14" s="49" t="s">
        <v>755</v>
      </c>
      <c r="D14" s="49"/>
      <c r="E14" s="49" t="s">
        <v>772</v>
      </c>
      <c r="F14" s="70"/>
      <c r="G14" s="70"/>
      <c r="H14" s="70"/>
      <c r="I14" s="70"/>
      <c r="J14" s="71"/>
    </row>
    <row r="15" spans="1:10" ht="11.25" outlineLevel="1">
      <c r="A15" s="16"/>
      <c r="B15" s="49" t="s">
        <v>473</v>
      </c>
      <c r="C15" s="49" t="s">
        <v>756</v>
      </c>
      <c r="D15" s="49"/>
      <c r="E15" s="49" t="s">
        <v>773</v>
      </c>
      <c r="F15" s="70"/>
      <c r="G15" s="70"/>
      <c r="H15" s="70"/>
      <c r="I15" s="70"/>
      <c r="J15" s="71"/>
    </row>
    <row r="16" spans="1:10" ht="11.25">
      <c r="A16" s="16" t="s">
        <v>15</v>
      </c>
      <c r="B16" s="49" t="s">
        <v>301</v>
      </c>
      <c r="C16" s="49" t="s">
        <v>649</v>
      </c>
      <c r="D16" s="49"/>
      <c r="E16" s="49" t="s">
        <v>774</v>
      </c>
      <c r="F16" s="70"/>
      <c r="G16" s="70"/>
      <c r="H16" s="70"/>
      <c r="I16" s="70"/>
      <c r="J16" s="71"/>
    </row>
    <row r="17" spans="1:10" ht="22.5">
      <c r="A17" s="16" t="s">
        <v>16</v>
      </c>
      <c r="B17" s="49" t="s">
        <v>509</v>
      </c>
      <c r="C17" s="49" t="s">
        <v>650</v>
      </c>
      <c r="D17" s="49"/>
      <c r="E17" s="49" t="s">
        <v>775</v>
      </c>
      <c r="F17" s="70"/>
      <c r="G17" s="70"/>
      <c r="H17" s="70"/>
      <c r="I17" s="70"/>
      <c r="J17" s="71"/>
    </row>
    <row r="18" spans="1:10" ht="22.5">
      <c r="A18" s="16" t="s">
        <v>456</v>
      </c>
      <c r="B18" s="49" t="s">
        <v>115</v>
      </c>
      <c r="C18" s="49" t="s">
        <v>652</v>
      </c>
      <c r="D18" s="49"/>
      <c r="E18" s="49" t="s">
        <v>115</v>
      </c>
      <c r="F18" s="70"/>
      <c r="G18" s="70"/>
      <c r="H18" s="70"/>
      <c r="I18" s="70"/>
      <c r="J18" s="71"/>
    </row>
    <row r="19" spans="1:10" ht="11.25">
      <c r="A19" s="16" t="s">
        <v>457</v>
      </c>
      <c r="B19" s="49" t="s">
        <v>116</v>
      </c>
      <c r="C19" s="49" t="s">
        <v>695</v>
      </c>
      <c r="D19" s="49"/>
      <c r="E19" s="49" t="s">
        <v>116</v>
      </c>
      <c r="F19" s="70"/>
      <c r="G19" s="70"/>
      <c r="H19" s="70"/>
      <c r="I19" s="70"/>
      <c r="J19" s="71"/>
    </row>
    <row r="20" spans="1:10" ht="11.25">
      <c r="A20" s="16" t="s">
        <v>458</v>
      </c>
      <c r="B20" s="49" t="s">
        <v>420</v>
      </c>
      <c r="C20" s="49" t="s">
        <v>697</v>
      </c>
      <c r="D20" s="49"/>
      <c r="E20" s="49" t="s">
        <v>420</v>
      </c>
      <c r="F20" s="105">
        <f>F22+F23+F24+F25+F26+F35+F47</f>
        <v>0</v>
      </c>
      <c r="G20" s="105">
        <f>G22+G23+G24+G25+G26+G35+G47</f>
        <v>0</v>
      </c>
      <c r="H20" s="105">
        <f>H22+H23+H24+H25+H26+H35+H47</f>
        <v>0</v>
      </c>
      <c r="I20" s="105">
        <f>I22+I23+I24+I25+I26+I35+I47</f>
        <v>0</v>
      </c>
      <c r="J20" s="104">
        <f>J22+J23+J24+J25+J26+J35+J47</f>
        <v>0</v>
      </c>
    </row>
    <row r="21" spans="1:10" ht="11.25">
      <c r="A21" s="16"/>
      <c r="B21" s="49" t="s">
        <v>421</v>
      </c>
      <c r="C21" s="49"/>
      <c r="D21" s="49"/>
      <c r="E21" s="49"/>
      <c r="F21" s="4"/>
      <c r="G21" s="4"/>
      <c r="H21" s="4"/>
      <c r="I21" s="4"/>
      <c r="J21" s="86"/>
    </row>
    <row r="22" spans="1:10" ht="11.25">
      <c r="A22" s="16" t="s">
        <v>189</v>
      </c>
      <c r="B22" s="49" t="s">
        <v>396</v>
      </c>
      <c r="C22" s="49" t="s">
        <v>698</v>
      </c>
      <c r="D22" s="49"/>
      <c r="E22" s="49" t="s">
        <v>396</v>
      </c>
      <c r="F22" s="70"/>
      <c r="G22" s="70"/>
      <c r="H22" s="70"/>
      <c r="I22" s="70"/>
      <c r="J22" s="71"/>
    </row>
    <row r="23" spans="1:10" ht="11.25">
      <c r="A23" s="16" t="s">
        <v>190</v>
      </c>
      <c r="B23" s="49" t="s">
        <v>384</v>
      </c>
      <c r="C23" s="49" t="s">
        <v>748</v>
      </c>
      <c r="D23" s="49"/>
      <c r="E23" s="49" t="s">
        <v>384</v>
      </c>
      <c r="F23" s="70"/>
      <c r="G23" s="70"/>
      <c r="H23" s="70"/>
      <c r="I23" s="70"/>
      <c r="J23" s="71"/>
    </row>
    <row r="24" spans="1:10" ht="22.5">
      <c r="A24" s="16" t="s">
        <v>191</v>
      </c>
      <c r="B24" s="49" t="s">
        <v>49</v>
      </c>
      <c r="C24" s="49" t="s">
        <v>749</v>
      </c>
      <c r="D24" s="49"/>
      <c r="E24" s="49" t="s">
        <v>49</v>
      </c>
      <c r="F24" s="70"/>
      <c r="G24" s="70"/>
      <c r="H24" s="70"/>
      <c r="I24" s="70"/>
      <c r="J24" s="71"/>
    </row>
    <row r="25" spans="1:10" ht="22.5">
      <c r="A25" s="16" t="s">
        <v>26</v>
      </c>
      <c r="B25" s="49" t="s">
        <v>385</v>
      </c>
      <c r="C25" s="49" t="s">
        <v>750</v>
      </c>
      <c r="D25" s="49"/>
      <c r="E25" s="49" t="s">
        <v>385</v>
      </c>
      <c r="F25" s="70"/>
      <c r="G25" s="70"/>
      <c r="H25" s="70"/>
      <c r="I25" s="70"/>
      <c r="J25" s="71"/>
    </row>
    <row r="26" spans="1:10" ht="22.5">
      <c r="A26" s="16" t="s">
        <v>422</v>
      </c>
      <c r="B26" s="49" t="s">
        <v>386</v>
      </c>
      <c r="C26" s="49" t="s">
        <v>751</v>
      </c>
      <c r="D26" s="49"/>
      <c r="E26" s="49" t="s">
        <v>386</v>
      </c>
      <c r="F26" s="105">
        <f>SUM(F27:F34)</f>
        <v>0</v>
      </c>
      <c r="G26" s="105">
        <f>SUM(G27:G34)</f>
        <v>0</v>
      </c>
      <c r="H26" s="105">
        <f>SUM(H27:H34)</f>
        <v>0</v>
      </c>
      <c r="I26" s="105">
        <f>SUM(I27:I34)</f>
        <v>0</v>
      </c>
      <c r="J26" s="104">
        <f>SUM(J27:J34)</f>
        <v>0</v>
      </c>
    </row>
    <row r="27" spans="1:10" ht="11.25" outlineLevel="1">
      <c r="A27" s="16"/>
      <c r="B27" s="49" t="s">
        <v>418</v>
      </c>
      <c r="C27" s="49" t="s">
        <v>752</v>
      </c>
      <c r="D27" s="49"/>
      <c r="E27" s="49" t="s">
        <v>776</v>
      </c>
      <c r="F27" s="4"/>
      <c r="G27" s="4"/>
      <c r="H27" s="4"/>
      <c r="I27" s="4"/>
      <c r="J27" s="86"/>
    </row>
    <row r="28" spans="1:10" ht="11.25" outlineLevel="1">
      <c r="A28" s="16"/>
      <c r="B28" s="49"/>
      <c r="C28" s="49"/>
      <c r="D28" s="49"/>
      <c r="E28" s="49"/>
      <c r="F28" s="70"/>
      <c r="G28" s="70"/>
      <c r="H28" s="70"/>
      <c r="I28" s="70"/>
      <c r="J28" s="71"/>
    </row>
    <row r="29" spans="1:10" ht="11.25" outlineLevel="1">
      <c r="A29" s="16"/>
      <c r="B29" s="49"/>
      <c r="C29" s="49"/>
      <c r="D29" s="49"/>
      <c r="E29" s="49"/>
      <c r="F29" s="70"/>
      <c r="G29" s="70"/>
      <c r="H29" s="70"/>
      <c r="I29" s="70"/>
      <c r="J29" s="71"/>
    </row>
    <row r="30" spans="1:10" ht="11.25" outlineLevel="1">
      <c r="A30" s="16"/>
      <c r="B30" s="49"/>
      <c r="C30" s="49"/>
      <c r="D30" s="49"/>
      <c r="E30" s="49"/>
      <c r="F30" s="70"/>
      <c r="G30" s="70"/>
      <c r="H30" s="70"/>
      <c r="I30" s="70"/>
      <c r="J30" s="71"/>
    </row>
    <row r="31" spans="1:10" ht="11.25" outlineLevel="1">
      <c r="A31" s="16"/>
      <c r="B31" s="49"/>
      <c r="C31" s="49"/>
      <c r="D31" s="49"/>
      <c r="E31" s="49"/>
      <c r="F31" s="70"/>
      <c r="G31" s="70"/>
      <c r="H31" s="70"/>
      <c r="I31" s="70"/>
      <c r="J31" s="71"/>
    </row>
    <row r="32" spans="1:10" ht="11.25" outlineLevel="1">
      <c r="A32" s="16"/>
      <c r="B32" s="49"/>
      <c r="C32" s="49"/>
      <c r="D32" s="49"/>
      <c r="E32" s="49"/>
      <c r="F32" s="70"/>
      <c r="G32" s="70"/>
      <c r="H32" s="70"/>
      <c r="I32" s="70"/>
      <c r="J32" s="71"/>
    </row>
    <row r="33" spans="1:10" ht="11.25" outlineLevel="1">
      <c r="A33" s="16"/>
      <c r="B33" s="49"/>
      <c r="C33" s="49"/>
      <c r="D33" s="49"/>
      <c r="E33" s="49"/>
      <c r="F33" s="70"/>
      <c r="G33" s="70"/>
      <c r="H33" s="70"/>
      <c r="I33" s="70"/>
      <c r="J33" s="71"/>
    </row>
    <row r="34" spans="1:10" ht="12.75" outlineLevel="1">
      <c r="A34" s="29"/>
      <c r="B34" s="274" t="s">
        <v>0</v>
      </c>
      <c r="C34" s="274"/>
      <c r="D34" s="274"/>
      <c r="E34" s="274"/>
      <c r="F34" s="44"/>
      <c r="G34" s="44"/>
      <c r="H34" s="44"/>
      <c r="I34" s="44"/>
      <c r="J34" s="38"/>
    </row>
    <row r="35" spans="1:10" ht="22.5">
      <c r="A35" s="16" t="s">
        <v>127</v>
      </c>
      <c r="B35" s="49" t="s">
        <v>387</v>
      </c>
      <c r="C35" s="49" t="s">
        <v>757</v>
      </c>
      <c r="D35" s="49"/>
      <c r="E35" s="49" t="s">
        <v>387</v>
      </c>
      <c r="F35" s="70"/>
      <c r="G35" s="70"/>
      <c r="H35" s="70"/>
      <c r="I35" s="70"/>
      <c r="J35" s="71"/>
    </row>
    <row r="36" spans="1:10" ht="11.25" outlineLevel="1">
      <c r="A36" s="16"/>
      <c r="B36" s="49" t="s">
        <v>418</v>
      </c>
      <c r="C36" s="49" t="s">
        <v>758</v>
      </c>
      <c r="D36" s="49"/>
      <c r="E36" s="49" t="s">
        <v>777</v>
      </c>
      <c r="F36" s="4"/>
      <c r="G36" s="4"/>
      <c r="H36" s="4"/>
      <c r="I36" s="4"/>
      <c r="J36" s="86"/>
    </row>
    <row r="37" spans="1:10" ht="11.25" outlineLevel="1">
      <c r="A37" s="16"/>
      <c r="B37" s="49"/>
      <c r="C37" s="49"/>
      <c r="D37" s="49"/>
      <c r="E37" s="49"/>
      <c r="F37" s="70"/>
      <c r="G37" s="70"/>
      <c r="H37" s="70"/>
      <c r="I37" s="70"/>
      <c r="J37" s="71"/>
    </row>
    <row r="38" spans="1:10" ht="11.25" outlineLevel="1">
      <c r="A38" s="16"/>
      <c r="B38" s="49"/>
      <c r="C38" s="49"/>
      <c r="D38" s="49"/>
      <c r="E38" s="49"/>
      <c r="F38" s="70"/>
      <c r="G38" s="70"/>
      <c r="H38" s="70"/>
      <c r="I38" s="70"/>
      <c r="J38" s="71"/>
    </row>
    <row r="39" spans="1:10" ht="11.25" outlineLevel="1">
      <c r="A39" s="16"/>
      <c r="B39" s="49"/>
      <c r="C39" s="49"/>
      <c r="D39" s="49"/>
      <c r="E39" s="49"/>
      <c r="F39" s="299"/>
      <c r="G39" s="299"/>
      <c r="H39" s="299"/>
      <c r="I39" s="299"/>
      <c r="J39" s="300"/>
    </row>
    <row r="40" spans="1:10" ht="11.25" outlineLevel="1">
      <c r="A40" s="16"/>
      <c r="B40" s="49"/>
      <c r="C40" s="49"/>
      <c r="D40" s="49"/>
      <c r="E40" s="49"/>
      <c r="F40" s="299"/>
      <c r="G40" s="299"/>
      <c r="H40" s="299"/>
      <c r="I40" s="299"/>
      <c r="J40" s="300"/>
    </row>
    <row r="41" spans="1:10" ht="11.25" outlineLevel="1">
      <c r="A41" s="16"/>
      <c r="B41" s="49"/>
      <c r="C41" s="49"/>
      <c r="D41" s="49"/>
      <c r="E41" s="49"/>
      <c r="F41" s="299"/>
      <c r="G41" s="299"/>
      <c r="H41" s="299"/>
      <c r="I41" s="299"/>
      <c r="J41" s="300"/>
    </row>
    <row r="42" spans="1:10" ht="11.25" outlineLevel="1">
      <c r="A42" s="16"/>
      <c r="B42" s="49"/>
      <c r="C42" s="49"/>
      <c r="D42" s="49"/>
      <c r="E42" s="49"/>
      <c r="F42" s="299"/>
      <c r="G42" s="299"/>
      <c r="H42" s="299"/>
      <c r="I42" s="299"/>
      <c r="J42" s="300"/>
    </row>
    <row r="43" spans="1:10" ht="11.25" outlineLevel="1">
      <c r="A43" s="16"/>
      <c r="B43" s="49"/>
      <c r="C43" s="49"/>
      <c r="D43" s="49"/>
      <c r="E43" s="49"/>
      <c r="F43" s="299"/>
      <c r="G43" s="299"/>
      <c r="H43" s="299"/>
      <c r="I43" s="299"/>
      <c r="J43" s="300"/>
    </row>
    <row r="44" spans="1:10" ht="11.25" outlineLevel="1">
      <c r="A44" s="16"/>
      <c r="B44" s="49"/>
      <c r="C44" s="49"/>
      <c r="D44" s="49"/>
      <c r="E44" s="49"/>
      <c r="F44" s="299"/>
      <c r="G44" s="299"/>
      <c r="H44" s="299"/>
      <c r="I44" s="299"/>
      <c r="J44" s="300"/>
    </row>
    <row r="45" spans="1:10" ht="11.25" outlineLevel="1">
      <c r="A45" s="16"/>
      <c r="B45" s="49"/>
      <c r="C45" s="49"/>
      <c r="D45" s="49"/>
      <c r="E45" s="49"/>
      <c r="F45" s="299"/>
      <c r="G45" s="299"/>
      <c r="H45" s="299"/>
      <c r="I45" s="299"/>
      <c r="J45" s="300"/>
    </row>
    <row r="46" spans="1:10" ht="12.75" outlineLevel="1">
      <c r="A46" s="29"/>
      <c r="B46" s="274" t="s">
        <v>0</v>
      </c>
      <c r="C46" s="274"/>
      <c r="D46" s="274"/>
      <c r="E46" s="274"/>
      <c r="F46" s="44"/>
      <c r="G46" s="44"/>
      <c r="H46" s="44"/>
      <c r="I46" s="44"/>
      <c r="J46" s="38"/>
    </row>
    <row r="47" spans="1:10" ht="11.25">
      <c r="A47" s="16" t="s">
        <v>567</v>
      </c>
      <c r="B47" s="49" t="s">
        <v>281</v>
      </c>
      <c r="C47" s="49" t="s">
        <v>759</v>
      </c>
      <c r="D47" s="49"/>
      <c r="E47" s="49" t="s">
        <v>778</v>
      </c>
      <c r="F47" s="35">
        <f>SUM(F49:F52)</f>
        <v>0</v>
      </c>
      <c r="G47" s="35">
        <f>SUM(G49:G52)</f>
        <v>0</v>
      </c>
      <c r="H47" s="35">
        <f>SUM(H49:H52)</f>
        <v>0</v>
      </c>
      <c r="I47" s="35">
        <f>SUM(I49:I52)</f>
        <v>0</v>
      </c>
      <c r="J47" s="34">
        <f>SUM(J49:J52)</f>
        <v>0</v>
      </c>
    </row>
    <row r="48" spans="1:10" ht="11.25" outlineLevel="1">
      <c r="A48" s="16"/>
      <c r="B48" s="49" t="s">
        <v>418</v>
      </c>
      <c r="C48" s="49"/>
      <c r="D48" s="49"/>
      <c r="E48" s="49" t="s">
        <v>418</v>
      </c>
      <c r="F48" s="4"/>
      <c r="G48" s="4"/>
      <c r="H48" s="4"/>
      <c r="I48" s="4"/>
      <c r="J48" s="86"/>
    </row>
    <row r="49" spans="1:10" ht="11.25">
      <c r="A49" s="16"/>
      <c r="B49" s="49" t="s">
        <v>519</v>
      </c>
      <c r="C49" s="49" t="s">
        <v>760</v>
      </c>
      <c r="D49" s="49"/>
      <c r="E49" s="49" t="s">
        <v>779</v>
      </c>
      <c r="F49" s="299"/>
      <c r="G49" s="299"/>
      <c r="H49" s="299"/>
      <c r="I49" s="299"/>
      <c r="J49" s="300"/>
    </row>
    <row r="50" spans="1:10" ht="11.25">
      <c r="A50" s="16"/>
      <c r="B50" s="49" t="s">
        <v>477</v>
      </c>
      <c r="C50" s="49" t="s">
        <v>761</v>
      </c>
      <c r="D50" s="49"/>
      <c r="E50" s="49" t="s">
        <v>780</v>
      </c>
      <c r="F50" s="299"/>
      <c r="G50" s="299"/>
      <c r="H50" s="299"/>
      <c r="I50" s="299"/>
      <c r="J50" s="300"/>
    </row>
    <row r="51" spans="1:10" ht="11.25">
      <c r="A51" s="16"/>
      <c r="B51" s="49" t="s">
        <v>478</v>
      </c>
      <c r="C51" s="49" t="s">
        <v>762</v>
      </c>
      <c r="D51" s="49"/>
      <c r="E51" s="49" t="s">
        <v>781</v>
      </c>
      <c r="F51" s="299"/>
      <c r="G51" s="299"/>
      <c r="H51" s="299"/>
      <c r="I51" s="299"/>
      <c r="J51" s="300"/>
    </row>
    <row r="52" spans="1:10" ht="11.25">
      <c r="A52" s="16"/>
      <c r="B52" s="49" t="s">
        <v>473</v>
      </c>
      <c r="C52" s="49" t="s">
        <v>763</v>
      </c>
      <c r="D52" s="49"/>
      <c r="E52" s="49" t="s">
        <v>782</v>
      </c>
      <c r="F52" s="299"/>
      <c r="G52" s="299"/>
      <c r="H52" s="299"/>
      <c r="I52" s="299"/>
      <c r="J52" s="300"/>
    </row>
    <row r="53" spans="1:10" ht="11.25">
      <c r="A53" s="16" t="s">
        <v>459</v>
      </c>
      <c r="B53" s="49" t="s">
        <v>528</v>
      </c>
      <c r="C53" s="49" t="s">
        <v>699</v>
      </c>
      <c r="D53" s="49"/>
      <c r="E53" s="49" t="s">
        <v>528</v>
      </c>
      <c r="F53" s="299"/>
      <c r="G53" s="299"/>
      <c r="H53" s="299"/>
      <c r="I53" s="299"/>
      <c r="J53" s="300"/>
    </row>
    <row r="54" spans="1:10" ht="22.5">
      <c r="A54" s="16" t="s">
        <v>460</v>
      </c>
      <c r="B54" s="49" t="s">
        <v>523</v>
      </c>
      <c r="C54" s="49" t="s">
        <v>700</v>
      </c>
      <c r="D54" s="49"/>
      <c r="E54" s="49" t="s">
        <v>523</v>
      </c>
      <c r="F54" s="299"/>
      <c r="G54" s="299"/>
      <c r="H54" s="299"/>
      <c r="I54" s="299"/>
      <c r="J54" s="300"/>
    </row>
    <row r="55" spans="1:10" ht="11.25">
      <c r="A55" s="102" t="s">
        <v>461</v>
      </c>
      <c r="B55" s="101" t="s">
        <v>388</v>
      </c>
      <c r="C55" s="101" t="s">
        <v>711</v>
      </c>
      <c r="D55" s="101"/>
      <c r="E55" s="101" t="s">
        <v>388</v>
      </c>
      <c r="F55" s="106">
        <f>F6+F7+F8+F9+F18+F19+F20+F53-F54</f>
        <v>0</v>
      </c>
      <c r="G55" s="106">
        <f>G6+G7+G8+G9+G18+G19+G20+G53-G54</f>
        <v>0</v>
      </c>
      <c r="H55" s="106">
        <f>H6+H7+H8+H9+H18+H19+H20+H53-H54</f>
        <v>0</v>
      </c>
      <c r="I55" s="106">
        <f>I6+I7+I8+I9+I18+I19+I20+I53-I54</f>
        <v>0</v>
      </c>
      <c r="J55" s="224">
        <f>J6+J7+J8+J9+J18+J19+J20+J53-J54</f>
        <v>0</v>
      </c>
    </row>
    <row r="56" spans="1:10" s="176" customFormat="1" ht="11.25">
      <c r="A56" s="119"/>
      <c r="B56" s="118" t="s">
        <v>418</v>
      </c>
      <c r="C56" s="118"/>
      <c r="D56" s="118"/>
      <c r="E56" s="118" t="s">
        <v>418</v>
      </c>
      <c r="F56" s="4"/>
      <c r="G56" s="4"/>
      <c r="H56" s="4"/>
      <c r="I56" s="4"/>
      <c r="J56" s="86"/>
    </row>
    <row r="57" spans="1:10" s="176" customFormat="1" ht="11.25">
      <c r="A57" s="119"/>
      <c r="B57" s="49" t="s">
        <v>519</v>
      </c>
      <c r="C57" s="49" t="s">
        <v>764</v>
      </c>
      <c r="D57" s="49"/>
      <c r="E57" s="49" t="s">
        <v>783</v>
      </c>
      <c r="F57" s="181" t="e">
        <f>F12+(F$55-F$11-F47)*$F71/$F$69+F49</f>
        <v>#DIV/0!</v>
      </c>
      <c r="G57" s="181" t="e">
        <f>G12+(G$55-G$11-G47)*$G71/$G$69+G49</f>
        <v>#DIV/0!</v>
      </c>
      <c r="H57" s="181" t="e">
        <f>H12+(H$55-H$11-H47)*$H71/$H$69+H49</f>
        <v>#DIV/0!</v>
      </c>
      <c r="I57" s="181" t="e">
        <f>I12+(I$55-I$11-I47)*$I71/$I$69+I49</f>
        <v>#DIV/0!</v>
      </c>
      <c r="J57" s="181" t="e">
        <f>J12+(J$55-J$11-J47)*$J71/$J$69+J49</f>
        <v>#DIV/0!</v>
      </c>
    </row>
    <row r="58" spans="1:10" s="176" customFormat="1" ht="11.25">
      <c r="A58" s="119"/>
      <c r="B58" s="49" t="s">
        <v>477</v>
      </c>
      <c r="C58" s="49" t="s">
        <v>765</v>
      </c>
      <c r="D58" s="49"/>
      <c r="E58" s="49" t="s">
        <v>784</v>
      </c>
      <c r="F58" s="181" t="e">
        <f>F13+(F$55-F$11-F47)*$F72/$F$69+F50</f>
        <v>#DIV/0!</v>
      </c>
      <c r="G58" s="181" t="e">
        <f>G13+(G$55-G$11-G47)*$G72/$G$69+G50</f>
        <v>#DIV/0!</v>
      </c>
      <c r="H58" s="181" t="e">
        <f>H13+(H$55-H$11-H47)*$H72/$H$69+H50</f>
        <v>#DIV/0!</v>
      </c>
      <c r="I58" s="181" t="e">
        <f>I13+(I$55-I$11-I47)*$I72/$I$69+I50</f>
        <v>#DIV/0!</v>
      </c>
      <c r="J58" s="181" t="e">
        <f>J13+(J$55-J$11-J47)*$J72/$J$69+J50</f>
        <v>#DIV/0!</v>
      </c>
    </row>
    <row r="59" spans="1:10" s="176" customFormat="1" ht="11.25">
      <c r="A59" s="119"/>
      <c r="B59" s="49" t="s">
        <v>478</v>
      </c>
      <c r="C59" s="49" t="s">
        <v>766</v>
      </c>
      <c r="D59" s="49"/>
      <c r="E59" s="49" t="s">
        <v>785</v>
      </c>
      <c r="F59" s="181" t="e">
        <f>F14+(F$55-F$11-F47)*$F73/$F$69+F51</f>
        <v>#DIV/0!</v>
      </c>
      <c r="G59" s="181" t="e">
        <f>G14+(G$55-G$11-G47)*$G73/$G$69+G51</f>
        <v>#DIV/0!</v>
      </c>
      <c r="H59" s="181" t="e">
        <f>H14+(H$55-H$11-H47)*$H73/$H$69+H51</f>
        <v>#DIV/0!</v>
      </c>
      <c r="I59" s="181" t="e">
        <f>I14+(I$55-I$11-I47)*$I73/$I$69+I51</f>
        <v>#DIV/0!</v>
      </c>
      <c r="J59" s="181" t="e">
        <f>J14+(J$55-J$11-J47)*$J73/$J$69+J51</f>
        <v>#DIV/0!</v>
      </c>
    </row>
    <row r="60" spans="1:10" s="176" customFormat="1" ht="11.25">
      <c r="A60" s="119"/>
      <c r="B60" s="49" t="s">
        <v>473</v>
      </c>
      <c r="C60" s="49" t="s">
        <v>767</v>
      </c>
      <c r="D60" s="49"/>
      <c r="E60" s="49" t="s">
        <v>786</v>
      </c>
      <c r="F60" s="181" t="e">
        <f>F15+(F$55-F$11-F47)*$F74/$F$69+F52</f>
        <v>#DIV/0!</v>
      </c>
      <c r="G60" s="181" t="e">
        <f>G15+(G$55-G$11-G47)*$G74/$G$69+G52</f>
        <v>#DIV/0!</v>
      </c>
      <c r="H60" s="181" t="e">
        <f>H15+(H$55-H$11-H47)*$H74/$H$69+H52</f>
        <v>#DIV/0!</v>
      </c>
      <c r="I60" s="181" t="e">
        <f>I15+(I$55-I$11-I47)*$I74/$I$69+I52</f>
        <v>#DIV/0!</v>
      </c>
      <c r="J60" s="181" t="e">
        <f>J15+(J$55-J$11-J47)*$J74/$J$69+J52</f>
        <v>#DIV/0!</v>
      </c>
    </row>
    <row r="61" spans="1:10" ht="22.5">
      <c r="A61" s="16" t="s">
        <v>462</v>
      </c>
      <c r="B61" s="49" t="s">
        <v>166</v>
      </c>
      <c r="C61" s="49" t="s">
        <v>713</v>
      </c>
      <c r="D61" s="49" t="s">
        <v>670</v>
      </c>
      <c r="E61" s="49" t="s">
        <v>787</v>
      </c>
      <c r="F61" s="299"/>
      <c r="G61" s="299"/>
      <c r="H61" s="299"/>
      <c r="I61" s="299"/>
      <c r="J61" s="300"/>
    </row>
    <row r="62" spans="1:10" ht="11.25">
      <c r="A62" s="16" t="s">
        <v>463</v>
      </c>
      <c r="B62" s="49" t="s">
        <v>178</v>
      </c>
      <c r="C62" s="49" t="s">
        <v>714</v>
      </c>
      <c r="D62" s="49" t="s">
        <v>789</v>
      </c>
      <c r="E62" s="49" t="s">
        <v>788</v>
      </c>
      <c r="F62" s="105" t="e">
        <f>F55/F61</f>
        <v>#DIV/0!</v>
      </c>
      <c r="G62" s="105" t="e">
        <f>G55/G61</f>
        <v>#DIV/0!</v>
      </c>
      <c r="H62" s="105" t="e">
        <f>H55/H61</f>
        <v>#DIV/0!</v>
      </c>
      <c r="I62" s="105" t="e">
        <f>I55/I61</f>
        <v>#DIV/0!</v>
      </c>
      <c r="J62" s="104" t="e">
        <f>J55/J61</f>
        <v>#DIV/0!</v>
      </c>
    </row>
    <row r="63" spans="1:10" ht="11.25">
      <c r="A63" s="16" t="s">
        <v>464</v>
      </c>
      <c r="B63" s="49" t="s">
        <v>128</v>
      </c>
      <c r="C63" s="49" t="s">
        <v>715</v>
      </c>
      <c r="D63" s="49" t="s">
        <v>733</v>
      </c>
      <c r="E63" s="49" t="s">
        <v>128</v>
      </c>
      <c r="F63" s="35">
        <f>F55</f>
        <v>0</v>
      </c>
      <c r="G63" s="35">
        <f>G55</f>
        <v>0</v>
      </c>
      <c r="H63" s="35">
        <f>H55</f>
        <v>0</v>
      </c>
      <c r="I63" s="35">
        <f>I55</f>
        <v>0</v>
      </c>
      <c r="J63" s="34">
        <f>J55</f>
        <v>0</v>
      </c>
    </row>
    <row r="64" spans="1:10" ht="11.25">
      <c r="A64" s="16"/>
      <c r="B64" s="49" t="s">
        <v>418</v>
      </c>
      <c r="C64" s="49"/>
      <c r="D64" s="49"/>
      <c r="E64" s="49"/>
      <c r="F64" s="306"/>
      <c r="G64" s="306"/>
      <c r="H64" s="306"/>
      <c r="I64" s="306"/>
      <c r="J64" s="311"/>
    </row>
    <row r="65" spans="1:10" ht="11.25">
      <c r="A65" s="16" t="s">
        <v>490</v>
      </c>
      <c r="B65" s="49" t="s">
        <v>212</v>
      </c>
      <c r="C65" s="49" t="s">
        <v>716</v>
      </c>
      <c r="D65" s="49"/>
      <c r="E65" s="49" t="s">
        <v>212</v>
      </c>
      <c r="F65" s="299"/>
      <c r="G65" s="299"/>
      <c r="H65" s="299"/>
      <c r="I65" s="299"/>
      <c r="J65" s="300"/>
    </row>
    <row r="66" spans="1:10" ht="12" thickBot="1">
      <c r="A66" s="22" t="s">
        <v>465</v>
      </c>
      <c r="B66" s="52" t="s">
        <v>566</v>
      </c>
      <c r="C66" s="52" t="s">
        <v>768</v>
      </c>
      <c r="D66" s="52"/>
      <c r="E66" s="52" t="s">
        <v>566</v>
      </c>
      <c r="F66" s="329"/>
      <c r="G66" s="329"/>
      <c r="H66" s="329"/>
      <c r="I66" s="329"/>
      <c r="J66" s="330"/>
    </row>
    <row r="67" spans="1:10" ht="12" thickBot="1">
      <c r="A67" s="85"/>
      <c r="B67" s="225"/>
      <c r="C67" s="225"/>
      <c r="D67" s="225"/>
      <c r="E67" s="225"/>
      <c r="F67" s="331"/>
      <c r="G67" s="331"/>
      <c r="H67" s="331"/>
      <c r="I67" s="331"/>
      <c r="J67" s="332"/>
    </row>
    <row r="68" spans="1:10" ht="11.25">
      <c r="A68" s="2"/>
      <c r="B68" s="79" t="s">
        <v>434</v>
      </c>
      <c r="C68" s="79"/>
      <c r="D68" s="79"/>
      <c r="E68" s="79"/>
      <c r="F68" s="333"/>
      <c r="G68" s="333"/>
      <c r="H68" s="333"/>
      <c r="I68" s="333"/>
      <c r="J68" s="334"/>
    </row>
    <row r="69" spans="1:10" ht="11.25">
      <c r="A69" s="16"/>
      <c r="B69" s="49" t="s">
        <v>435</v>
      </c>
      <c r="C69" s="49"/>
      <c r="D69" s="49"/>
      <c r="E69" s="49"/>
      <c r="F69" s="299"/>
      <c r="G69" s="299"/>
      <c r="H69" s="299"/>
      <c r="I69" s="299"/>
      <c r="J69" s="300"/>
    </row>
    <row r="70" spans="1:10" s="9" customFormat="1" ht="11.25">
      <c r="A70" s="16"/>
      <c r="B70" s="49" t="s">
        <v>418</v>
      </c>
      <c r="C70" s="49"/>
      <c r="D70" s="49"/>
      <c r="E70" s="49"/>
      <c r="F70" s="335"/>
      <c r="G70" s="335"/>
      <c r="H70" s="335"/>
      <c r="I70" s="335"/>
      <c r="J70" s="336"/>
    </row>
    <row r="71" spans="1:10" s="9" customFormat="1" ht="11.25">
      <c r="A71" s="16"/>
      <c r="B71" s="49" t="s">
        <v>519</v>
      </c>
      <c r="C71" s="49"/>
      <c r="D71" s="49"/>
      <c r="E71" s="49"/>
      <c r="F71" s="299"/>
      <c r="G71" s="299"/>
      <c r="H71" s="299"/>
      <c r="I71" s="299"/>
      <c r="J71" s="300"/>
    </row>
    <row r="72" spans="1:10" s="9" customFormat="1" ht="11.25">
      <c r="A72" s="16"/>
      <c r="B72" s="49" t="s">
        <v>477</v>
      </c>
      <c r="C72" s="49"/>
      <c r="D72" s="49"/>
      <c r="E72" s="49"/>
      <c r="F72" s="299"/>
      <c r="G72" s="299"/>
      <c r="H72" s="299"/>
      <c r="I72" s="299"/>
      <c r="J72" s="300"/>
    </row>
    <row r="73" spans="1:10" s="9" customFormat="1" ht="11.25">
      <c r="A73" s="16"/>
      <c r="B73" s="49" t="s">
        <v>478</v>
      </c>
      <c r="C73" s="49"/>
      <c r="D73" s="49"/>
      <c r="E73" s="49"/>
      <c r="F73" s="299"/>
      <c r="G73" s="299"/>
      <c r="H73" s="299"/>
      <c r="I73" s="299"/>
      <c r="J73" s="300"/>
    </row>
    <row r="74" spans="1:10" s="9" customFormat="1" ht="12" thickBot="1">
      <c r="A74" s="22"/>
      <c r="B74" s="52" t="s">
        <v>473</v>
      </c>
      <c r="C74" s="52"/>
      <c r="D74" s="52"/>
      <c r="E74" s="52"/>
      <c r="F74" s="308"/>
      <c r="G74" s="308"/>
      <c r="H74" s="308"/>
      <c r="I74" s="308"/>
      <c r="J74" s="312"/>
    </row>
    <row r="75" spans="2:5" s="9" customFormat="1" ht="11.25">
      <c r="B75" s="51"/>
      <c r="C75" s="51"/>
      <c r="D75" s="51"/>
      <c r="E75" s="51"/>
    </row>
  </sheetData>
  <sheetProtection password="CE28" sheet="1" objects="1" scenarios="1" formatCells="0" formatRows="0"/>
  <protectedRanges>
    <protectedRange sqref="F65:J66 F69:J69 F71:J74 F6:J8 F12:J19 F22:J25 B28:J33 F35:J35 F61:J61 F49:J54 B37:J45" name="Диапазон1"/>
  </protectedRanges>
  <mergeCells count="1">
    <mergeCell ref="A2:J2"/>
  </mergeCells>
  <hyperlinks>
    <hyperlink ref="B34" tooltip="Кликните по гиперссылке для добавления новой строки" display="Добавить строки"/>
    <hyperlink ref="B46" tooltip="Кликните по гиперссылке для добавления новой строки" display="Добавить строки"/>
  </hyperlinks>
  <printOptions horizontalCentered="1"/>
  <pageMargins left="0.3937007874015748" right="0" top="0.38" bottom="0" header="0.11811023622047245" footer="0.21"/>
  <pageSetup blackAndWhite="1" fitToHeight="1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1">
    <tabColor indexed="10"/>
  </sheetPr>
  <dimension ref="A1:J26"/>
  <sheetViews>
    <sheetView showGridLines="0" zoomScale="45" zoomScaleNormal="4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3" sqref="E13:I20"/>
    </sheetView>
  </sheetViews>
  <sheetFormatPr defaultColWidth="9.140625" defaultRowHeight="11.25"/>
  <cols>
    <col min="1" max="1" width="6.28125" style="0" customWidth="1"/>
    <col min="2" max="2" width="51.7109375" style="69" customWidth="1"/>
    <col min="3" max="3" width="7.00390625" style="69" hidden="1" customWidth="1"/>
    <col min="4" max="4" width="76.28125" style="69" hidden="1" customWidth="1"/>
    <col min="5" max="9" width="19.421875" style="0" customWidth="1"/>
    <col min="10" max="16384" width="10.57421875" style="0" customWidth="1"/>
  </cols>
  <sheetData>
    <row r="1" ht="11.25">
      <c r="I1" s="55" t="s">
        <v>527</v>
      </c>
    </row>
    <row r="2" spans="1:9" ht="49.5" customHeight="1">
      <c r="A2" s="392" t="s">
        <v>129</v>
      </c>
      <c r="B2" s="392"/>
      <c r="C2" s="392"/>
      <c r="D2" s="392"/>
      <c r="E2" s="392"/>
      <c r="F2" s="392"/>
      <c r="G2" s="392"/>
      <c r="H2" s="392"/>
      <c r="I2" s="392"/>
    </row>
    <row r="3" ht="12" thickBot="1">
      <c r="I3" s="68" t="s">
        <v>467</v>
      </c>
    </row>
    <row r="4" spans="1:9" ht="22.5" customHeight="1" thickBot="1">
      <c r="A4" s="358" t="s">
        <v>136</v>
      </c>
      <c r="B4" s="360" t="s">
        <v>143</v>
      </c>
      <c r="C4" s="349"/>
      <c r="D4" s="278"/>
      <c r="E4" s="346" t="s">
        <v>163</v>
      </c>
      <c r="F4" s="347"/>
      <c r="G4" s="347"/>
      <c r="H4" s="347"/>
      <c r="I4" s="348"/>
    </row>
    <row r="5" spans="1:9" ht="33.75" customHeight="1">
      <c r="A5" s="359"/>
      <c r="B5" s="361"/>
      <c r="C5" s="351"/>
      <c r="D5" s="275"/>
      <c r="E5" s="220" t="s">
        <v>600</v>
      </c>
      <c r="F5" s="220" t="s">
        <v>601</v>
      </c>
      <c r="G5" s="220" t="s">
        <v>602</v>
      </c>
      <c r="H5" s="220" t="s">
        <v>619</v>
      </c>
      <c r="I5" s="222" t="s">
        <v>603</v>
      </c>
    </row>
    <row r="6" spans="1:9" ht="12" thickBot="1">
      <c r="A6" s="161">
        <v>1</v>
      </c>
      <c r="B6" s="162">
        <v>2</v>
      </c>
      <c r="C6" s="162"/>
      <c r="D6" s="162"/>
      <c r="E6" s="160">
        <v>3</v>
      </c>
      <c r="F6" s="160">
        <v>4</v>
      </c>
      <c r="G6" s="160">
        <v>5</v>
      </c>
      <c r="H6" s="160">
        <v>6</v>
      </c>
      <c r="I6" s="163">
        <v>7</v>
      </c>
    </row>
    <row r="7" spans="1:10" ht="11.25">
      <c r="A7" s="74" t="s">
        <v>452</v>
      </c>
      <c r="B7" s="226" t="s">
        <v>409</v>
      </c>
      <c r="C7" s="226" t="s">
        <v>627</v>
      </c>
      <c r="D7" s="226" t="s">
        <v>409</v>
      </c>
      <c r="E7" s="45">
        <f>'20.1'!B54</f>
        <v>0</v>
      </c>
      <c r="F7" s="45">
        <f>'20.1'!C54</f>
        <v>0</v>
      </c>
      <c r="G7" s="45">
        <f>'20.1'!F54</f>
        <v>0</v>
      </c>
      <c r="H7" s="45">
        <f>'20.1'!G54</f>
        <v>0</v>
      </c>
      <c r="I7" s="46">
        <f>'20.1'!J54</f>
        <v>0</v>
      </c>
      <c r="J7" s="109"/>
    </row>
    <row r="8" spans="1:10" ht="11.25">
      <c r="A8" s="14"/>
      <c r="B8" s="113" t="s">
        <v>418</v>
      </c>
      <c r="C8" s="113"/>
      <c r="D8" s="113"/>
      <c r="E8" s="4"/>
      <c r="F8" s="4"/>
      <c r="G8" s="4"/>
      <c r="H8" s="4"/>
      <c r="I8" s="86"/>
      <c r="J8" s="109"/>
    </row>
    <row r="9" spans="1:10" ht="11.25">
      <c r="A9" s="14" t="s">
        <v>210</v>
      </c>
      <c r="B9" s="113" t="s">
        <v>130</v>
      </c>
      <c r="C9" s="113" t="s">
        <v>628</v>
      </c>
      <c r="D9" s="113" t="s">
        <v>800</v>
      </c>
      <c r="E9" s="299"/>
      <c r="F9" s="299"/>
      <c r="G9" s="299"/>
      <c r="H9" s="299"/>
      <c r="I9" s="300"/>
      <c r="J9" s="109"/>
    </row>
    <row r="10" spans="1:10" ht="11.25">
      <c r="A10" s="14" t="s">
        <v>97</v>
      </c>
      <c r="B10" s="113" t="s">
        <v>167</v>
      </c>
      <c r="C10" s="113" t="s">
        <v>629</v>
      </c>
      <c r="D10" s="113" t="s">
        <v>801</v>
      </c>
      <c r="E10" s="299"/>
      <c r="F10" s="299"/>
      <c r="G10" s="299"/>
      <c r="H10" s="299"/>
      <c r="I10" s="300"/>
      <c r="J10" s="109"/>
    </row>
    <row r="11" spans="1:10" ht="11.25">
      <c r="A11" s="14" t="s">
        <v>453</v>
      </c>
      <c r="B11" s="113" t="s">
        <v>122</v>
      </c>
      <c r="C11" s="113" t="s">
        <v>638</v>
      </c>
      <c r="D11" s="113" t="s">
        <v>122</v>
      </c>
      <c r="E11" s="35">
        <f>SUM(E13:E20)</f>
        <v>0</v>
      </c>
      <c r="F11" s="35">
        <f>SUM(F13:F20)</f>
        <v>0</v>
      </c>
      <c r="G11" s="35">
        <f>SUM(G13:G20)</f>
        <v>0</v>
      </c>
      <c r="H11" s="35">
        <f>SUM(H13:H20)</f>
        <v>0</v>
      </c>
      <c r="I11" s="34">
        <f>SUM(I13:I20)</f>
        <v>0</v>
      </c>
      <c r="J11" s="109"/>
    </row>
    <row r="12" spans="1:10" ht="11.25">
      <c r="A12" s="14"/>
      <c r="B12" s="113" t="s">
        <v>418</v>
      </c>
      <c r="C12" s="113"/>
      <c r="D12" s="113"/>
      <c r="E12" s="4"/>
      <c r="F12" s="4"/>
      <c r="G12" s="4"/>
      <c r="H12" s="4"/>
      <c r="I12" s="86"/>
      <c r="J12" s="109"/>
    </row>
    <row r="13" spans="1:10" ht="22.5">
      <c r="A13" s="14" t="s">
        <v>36</v>
      </c>
      <c r="B13" s="113" t="s">
        <v>131</v>
      </c>
      <c r="C13" s="113" t="s">
        <v>639</v>
      </c>
      <c r="D13" s="113" t="s">
        <v>131</v>
      </c>
      <c r="E13" s="299"/>
      <c r="F13" s="299"/>
      <c r="G13" s="299"/>
      <c r="H13" s="299"/>
      <c r="I13" s="300"/>
      <c r="J13" s="109"/>
    </row>
    <row r="14" spans="1:10" ht="11.25">
      <c r="A14" s="14" t="s">
        <v>451</v>
      </c>
      <c r="B14" s="113" t="s">
        <v>45</v>
      </c>
      <c r="C14" s="113" t="s">
        <v>790</v>
      </c>
      <c r="D14" s="113" t="s">
        <v>45</v>
      </c>
      <c r="E14" s="299"/>
      <c r="F14" s="299"/>
      <c r="G14" s="299"/>
      <c r="H14" s="299"/>
      <c r="I14" s="300"/>
      <c r="J14" s="109"/>
    </row>
    <row r="15" spans="1:10" ht="11.25">
      <c r="A15" s="14" t="s">
        <v>239</v>
      </c>
      <c r="B15" s="113" t="s">
        <v>135</v>
      </c>
      <c r="C15" s="113" t="s">
        <v>791</v>
      </c>
      <c r="D15" s="113" t="s">
        <v>135</v>
      </c>
      <c r="E15" s="299"/>
      <c r="F15" s="299"/>
      <c r="G15" s="299"/>
      <c r="H15" s="299"/>
      <c r="I15" s="300"/>
      <c r="J15" s="109"/>
    </row>
    <row r="16" spans="1:10" ht="11.25">
      <c r="A16" s="14" t="s">
        <v>107</v>
      </c>
      <c r="B16" s="113" t="s">
        <v>297</v>
      </c>
      <c r="C16" s="113" t="s">
        <v>792</v>
      </c>
      <c r="D16" s="113" t="s">
        <v>297</v>
      </c>
      <c r="E16" s="299"/>
      <c r="F16" s="299"/>
      <c r="G16" s="299"/>
      <c r="H16" s="299"/>
      <c r="I16" s="300"/>
      <c r="J16" s="109"/>
    </row>
    <row r="17" spans="1:10" ht="22.5">
      <c r="A17" s="14" t="s">
        <v>228</v>
      </c>
      <c r="B17" s="113" t="s">
        <v>134</v>
      </c>
      <c r="C17" s="113" t="s">
        <v>793</v>
      </c>
      <c r="D17" s="113" t="s">
        <v>134</v>
      </c>
      <c r="E17" s="299"/>
      <c r="F17" s="299"/>
      <c r="G17" s="299"/>
      <c r="H17" s="299"/>
      <c r="I17" s="300"/>
      <c r="J17" s="109"/>
    </row>
    <row r="18" spans="1:10" ht="11.25">
      <c r="A18" s="14" t="s">
        <v>229</v>
      </c>
      <c r="B18" s="113" t="s">
        <v>298</v>
      </c>
      <c r="C18" s="113" t="s">
        <v>794</v>
      </c>
      <c r="D18" s="113" t="s">
        <v>298</v>
      </c>
      <c r="E18" s="299"/>
      <c r="F18" s="299"/>
      <c r="G18" s="299"/>
      <c r="H18" s="299"/>
      <c r="I18" s="300"/>
      <c r="J18" s="109"/>
    </row>
    <row r="19" spans="1:10" ht="11.25">
      <c r="A19" s="14" t="s">
        <v>230</v>
      </c>
      <c r="B19" s="113" t="s">
        <v>132</v>
      </c>
      <c r="C19" s="113" t="s">
        <v>795</v>
      </c>
      <c r="D19" s="113" t="s">
        <v>132</v>
      </c>
      <c r="E19" s="299"/>
      <c r="F19" s="299"/>
      <c r="G19" s="299"/>
      <c r="H19" s="299"/>
      <c r="I19" s="300"/>
      <c r="J19" s="109"/>
    </row>
    <row r="20" spans="1:10" ht="11.25">
      <c r="A20" s="14" t="s">
        <v>231</v>
      </c>
      <c r="B20" s="113" t="s">
        <v>322</v>
      </c>
      <c r="C20" s="113" t="s">
        <v>796</v>
      </c>
      <c r="D20" s="113" t="s">
        <v>322</v>
      </c>
      <c r="E20" s="299"/>
      <c r="F20" s="299"/>
      <c r="G20" s="299"/>
      <c r="H20" s="299"/>
      <c r="I20" s="300"/>
      <c r="J20" s="109"/>
    </row>
    <row r="21" spans="1:10" ht="11.25">
      <c r="A21" s="123" t="s">
        <v>440</v>
      </c>
      <c r="B21" s="180" t="s">
        <v>323</v>
      </c>
      <c r="C21" s="113" t="s">
        <v>797</v>
      </c>
      <c r="D21" s="180" t="s">
        <v>802</v>
      </c>
      <c r="E21" s="96">
        <f>SUM(E13:E20)</f>
        <v>0</v>
      </c>
      <c r="F21" s="96">
        <f>SUM(F13:F20)</f>
        <v>0</v>
      </c>
      <c r="G21" s="96">
        <f>SUM(G13:G20)</f>
        <v>0</v>
      </c>
      <c r="H21" s="96">
        <f>SUM(H13:H20)</f>
        <v>0</v>
      </c>
      <c r="I21" s="97">
        <f>SUM(I13:I20)</f>
        <v>0</v>
      </c>
      <c r="J21" s="109"/>
    </row>
    <row r="22" spans="1:10" ht="11.25">
      <c r="A22" s="14" t="s">
        <v>441</v>
      </c>
      <c r="B22" s="113" t="s">
        <v>111</v>
      </c>
      <c r="C22" s="113" t="s">
        <v>798</v>
      </c>
      <c r="D22" s="113" t="s">
        <v>803</v>
      </c>
      <c r="E22" s="117">
        <f>IF(E7&gt;E21,E7-E21,0)</f>
        <v>0</v>
      </c>
      <c r="F22" s="117">
        <f>IF(F7&gt;F21,F7-F21,0)</f>
        <v>0</v>
      </c>
      <c r="G22" s="117">
        <f>IF(G7&gt;G21,G7-G21,0)</f>
        <v>0</v>
      </c>
      <c r="H22" s="117">
        <f>IF(H7&gt;H21,H7-H21,0)</f>
        <v>0</v>
      </c>
      <c r="I22" s="116">
        <f>IF(I7&gt;I21,I7-I21,0)</f>
        <v>0</v>
      </c>
      <c r="J22" s="109"/>
    </row>
    <row r="23" spans="1:10" ht="11.25">
      <c r="A23" s="14" t="s">
        <v>152</v>
      </c>
      <c r="B23" s="113" t="s">
        <v>168</v>
      </c>
      <c r="C23" s="113"/>
      <c r="D23" s="113" t="s">
        <v>168</v>
      </c>
      <c r="E23" s="4"/>
      <c r="F23" s="4"/>
      <c r="G23" s="4"/>
      <c r="H23" s="4"/>
      <c r="I23" s="86"/>
      <c r="J23" s="109"/>
    </row>
    <row r="24" spans="1:10" ht="11.25">
      <c r="A24" s="14" t="s">
        <v>514</v>
      </c>
      <c r="B24" s="113" t="s">
        <v>169</v>
      </c>
      <c r="C24" s="113" t="s">
        <v>799</v>
      </c>
      <c r="D24" s="113" t="s">
        <v>804</v>
      </c>
      <c r="E24" s="117">
        <f>E22</f>
        <v>0</v>
      </c>
      <c r="F24" s="117">
        <f>F22</f>
        <v>0</v>
      </c>
      <c r="G24" s="117">
        <f>G22</f>
        <v>0</v>
      </c>
      <c r="H24" s="117">
        <f>H22</f>
        <v>0</v>
      </c>
      <c r="I24" s="116">
        <f>I22</f>
        <v>0</v>
      </c>
      <c r="J24" s="109"/>
    </row>
    <row r="25" spans="1:10" ht="11.25">
      <c r="A25" s="14" t="s">
        <v>123</v>
      </c>
      <c r="B25" s="113" t="s">
        <v>170</v>
      </c>
      <c r="C25" s="113"/>
      <c r="D25" s="113" t="s">
        <v>170</v>
      </c>
      <c r="E25" s="4"/>
      <c r="F25" s="4"/>
      <c r="G25" s="4"/>
      <c r="H25" s="4"/>
      <c r="I25" s="86"/>
      <c r="J25" s="109"/>
    </row>
    <row r="26" spans="1:10" ht="12" thickBot="1">
      <c r="A26" s="15" t="s">
        <v>124</v>
      </c>
      <c r="B26" s="114" t="s">
        <v>171</v>
      </c>
      <c r="C26" s="114"/>
      <c r="D26" s="114" t="s">
        <v>171</v>
      </c>
      <c r="E26" s="87"/>
      <c r="F26" s="87"/>
      <c r="G26" s="87"/>
      <c r="H26" s="87"/>
      <c r="I26" s="153"/>
      <c r="J26" s="109"/>
    </row>
  </sheetData>
  <sheetProtection password="CE28" sheet="1" objects="1" scenarios="1" formatCells="0" formatColumns="0" formatRows="0"/>
  <protectedRanges>
    <protectedRange sqref="E13:I20 E9:I10" name="Диапазон1"/>
  </protectedRanges>
  <mergeCells count="5">
    <mergeCell ref="A4:A5"/>
    <mergeCell ref="B4:B5"/>
    <mergeCell ref="E4:I4"/>
    <mergeCell ref="A2:I2"/>
    <mergeCell ref="C4:C5"/>
  </mergeCells>
  <printOptions horizontalCentered="1"/>
  <pageMargins left="0.3937007874015748" right="0.5905511811023623" top="1.1811023622047245" bottom="0" header="0.11811023622047245" footer="0"/>
  <pageSetup blackAndWhite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10"/>
    <pageSetUpPr fitToPage="1"/>
  </sheetPr>
  <dimension ref="A1:K54"/>
  <sheetViews>
    <sheetView zoomScale="45" zoomScaleNormal="45"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8" sqref="G67:G68"/>
    </sheetView>
  </sheetViews>
  <sheetFormatPr defaultColWidth="9.140625" defaultRowHeight="11.25" outlineLevelRow="1"/>
  <cols>
    <col min="1" max="1" width="23.57421875" style="48" customWidth="1"/>
    <col min="2" max="2" width="16.8515625" style="7" customWidth="1"/>
    <col min="3" max="3" width="15.28125" style="7" customWidth="1"/>
    <col min="4" max="4" width="13.8515625" style="7" customWidth="1"/>
    <col min="5" max="5" width="14.57421875" style="7" customWidth="1"/>
    <col min="6" max="6" width="16.8515625" style="7" customWidth="1"/>
    <col min="7" max="7" width="15.28125" style="7" customWidth="1"/>
    <col min="8" max="8" width="16.421875" style="7" customWidth="1"/>
    <col min="9" max="9" width="14.57421875" style="7" customWidth="1"/>
    <col min="10" max="10" width="13.28125" style="7" customWidth="1"/>
    <col min="11" max="16384" width="10.57421875" style="7" customWidth="1"/>
  </cols>
  <sheetData>
    <row r="1" ht="11.25">
      <c r="K1" s="55" t="s">
        <v>293</v>
      </c>
    </row>
    <row r="2" spans="1:11" ht="19.5" customHeight="1">
      <c r="A2" s="352" t="s">
        <v>125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ht="12" thickBot="1">
      <c r="K3" s="7" t="s">
        <v>468</v>
      </c>
    </row>
    <row r="4" spans="1:11" ht="25.5" customHeight="1">
      <c r="A4" s="405" t="s">
        <v>502</v>
      </c>
      <c r="B4" s="402" t="s">
        <v>597</v>
      </c>
      <c r="C4" s="402" t="s">
        <v>596</v>
      </c>
      <c r="D4" s="379"/>
      <c r="E4" s="379" t="s">
        <v>518</v>
      </c>
      <c r="F4" s="402" t="s">
        <v>621</v>
      </c>
      <c r="G4" s="402" t="s">
        <v>622</v>
      </c>
      <c r="H4" s="379"/>
      <c r="I4" s="379" t="s">
        <v>518</v>
      </c>
      <c r="J4" s="402" t="s">
        <v>598</v>
      </c>
      <c r="K4" s="380" t="s">
        <v>522</v>
      </c>
    </row>
    <row r="5" spans="1:11" ht="33.75" customHeight="1">
      <c r="A5" s="406"/>
      <c r="B5" s="383"/>
      <c r="C5" s="32" t="s">
        <v>516</v>
      </c>
      <c r="D5" s="32" t="s">
        <v>517</v>
      </c>
      <c r="E5" s="383"/>
      <c r="F5" s="383"/>
      <c r="G5" s="32" t="s">
        <v>623</v>
      </c>
      <c r="H5" s="32" t="s">
        <v>624</v>
      </c>
      <c r="I5" s="383"/>
      <c r="J5" s="383"/>
      <c r="K5" s="354"/>
    </row>
    <row r="6" spans="1:11" ht="12" thickBot="1">
      <c r="A6" s="164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9">
        <v>11</v>
      </c>
    </row>
    <row r="7" spans="1:11" ht="11.25">
      <c r="A7" s="165"/>
      <c r="B7" s="6"/>
      <c r="C7" s="6"/>
      <c r="D7" s="6"/>
      <c r="E7" s="6"/>
      <c r="F7" s="6"/>
      <c r="G7" s="6"/>
      <c r="H7" s="6"/>
      <c r="I7" s="6"/>
      <c r="J7" s="6"/>
      <c r="K7" s="150"/>
    </row>
    <row r="8" spans="1:11" ht="11.25" outlineLevel="1">
      <c r="A8" s="165" t="s">
        <v>805</v>
      </c>
      <c r="B8" s="91"/>
      <c r="C8" s="91"/>
      <c r="D8" s="91"/>
      <c r="E8" s="91"/>
      <c r="F8" s="91"/>
      <c r="G8" s="91"/>
      <c r="H8" s="91"/>
      <c r="I8" s="91"/>
      <c r="J8" s="91"/>
      <c r="K8" s="179"/>
    </row>
    <row r="9" spans="1:11" ht="11.25" outlineLevel="1">
      <c r="A9" s="165" t="s">
        <v>806</v>
      </c>
      <c r="B9" s="91"/>
      <c r="C9" s="91"/>
      <c r="D9" s="91"/>
      <c r="E9" s="91"/>
      <c r="F9" s="91"/>
      <c r="G9" s="91"/>
      <c r="H9" s="91"/>
      <c r="I9" s="91"/>
      <c r="J9" s="91"/>
      <c r="K9" s="179"/>
    </row>
    <row r="10" spans="1:11" ht="11.25" outlineLevel="1">
      <c r="A10" s="165" t="s">
        <v>807</v>
      </c>
      <c r="B10" s="91"/>
      <c r="C10" s="91"/>
      <c r="D10" s="91"/>
      <c r="E10" s="91"/>
      <c r="F10" s="91"/>
      <c r="G10" s="91"/>
      <c r="H10" s="91"/>
      <c r="I10" s="91"/>
      <c r="J10" s="91"/>
      <c r="K10" s="179"/>
    </row>
    <row r="11" spans="1:11" ht="11.25" outlineLevel="1">
      <c r="A11" s="165" t="s">
        <v>808</v>
      </c>
      <c r="B11" s="91"/>
      <c r="C11" s="91"/>
      <c r="D11" s="91"/>
      <c r="E11" s="91"/>
      <c r="F11" s="91"/>
      <c r="G11" s="91"/>
      <c r="H11" s="91"/>
      <c r="I11" s="91"/>
      <c r="J11" s="91"/>
      <c r="K11" s="179"/>
    </row>
    <row r="12" spans="1:11" ht="11.25" outlineLevel="1">
      <c r="A12" s="165" t="s">
        <v>808</v>
      </c>
      <c r="B12" s="91"/>
      <c r="C12" s="91"/>
      <c r="D12" s="91"/>
      <c r="E12" s="91"/>
      <c r="F12" s="91"/>
      <c r="G12" s="91"/>
      <c r="H12" s="91"/>
      <c r="I12" s="91"/>
      <c r="J12" s="91"/>
      <c r="K12" s="179"/>
    </row>
    <row r="13" spans="1:11" ht="11.25" outlineLevel="1">
      <c r="A13" s="165" t="s">
        <v>808</v>
      </c>
      <c r="B13" s="91"/>
      <c r="C13" s="91"/>
      <c r="D13" s="91"/>
      <c r="E13" s="91"/>
      <c r="F13" s="91"/>
      <c r="G13" s="91"/>
      <c r="H13" s="91"/>
      <c r="I13" s="91"/>
      <c r="J13" s="91"/>
      <c r="K13" s="179"/>
    </row>
    <row r="14" spans="1:11" ht="11.25" outlineLevel="1">
      <c r="A14" s="165" t="s">
        <v>808</v>
      </c>
      <c r="B14" s="91"/>
      <c r="C14" s="91"/>
      <c r="D14" s="91"/>
      <c r="E14" s="91"/>
      <c r="F14" s="91"/>
      <c r="G14" s="91"/>
      <c r="H14" s="91"/>
      <c r="I14" s="91"/>
      <c r="J14" s="91"/>
      <c r="K14" s="179"/>
    </row>
    <row r="15" spans="1:11" ht="11.25" outlineLevel="1">
      <c r="A15" s="165" t="s">
        <v>808</v>
      </c>
      <c r="B15" s="91"/>
      <c r="C15" s="91"/>
      <c r="D15" s="91"/>
      <c r="E15" s="91"/>
      <c r="F15" s="91"/>
      <c r="G15" s="91"/>
      <c r="H15" s="91"/>
      <c r="I15" s="91"/>
      <c r="J15" s="91"/>
      <c r="K15" s="179"/>
    </row>
    <row r="16" spans="1:11" ht="11.25" outlineLevel="1">
      <c r="A16" s="165" t="s">
        <v>808</v>
      </c>
      <c r="B16" s="91"/>
      <c r="C16" s="91"/>
      <c r="D16" s="91"/>
      <c r="E16" s="91"/>
      <c r="F16" s="91"/>
      <c r="G16" s="91"/>
      <c r="H16" s="91"/>
      <c r="I16" s="91"/>
      <c r="J16" s="91"/>
      <c r="K16" s="179"/>
    </row>
    <row r="17" spans="1:11" ht="11.25" outlineLevel="1">
      <c r="A17" s="165" t="s">
        <v>808</v>
      </c>
      <c r="B17" s="91"/>
      <c r="C17" s="91"/>
      <c r="D17" s="91"/>
      <c r="E17" s="91"/>
      <c r="F17" s="91"/>
      <c r="G17" s="91"/>
      <c r="H17" s="91"/>
      <c r="I17" s="91"/>
      <c r="J17" s="91"/>
      <c r="K17" s="179"/>
    </row>
    <row r="18" spans="1:11" ht="11.25" outlineLevel="1">
      <c r="A18" s="165" t="s">
        <v>808</v>
      </c>
      <c r="B18" s="91"/>
      <c r="C18" s="91"/>
      <c r="D18" s="91"/>
      <c r="E18" s="91"/>
      <c r="F18" s="91"/>
      <c r="G18" s="91"/>
      <c r="H18" s="91"/>
      <c r="I18" s="91"/>
      <c r="J18" s="91"/>
      <c r="K18" s="179"/>
    </row>
    <row r="19" spans="1:11" ht="11.25" outlineLevel="1">
      <c r="A19" s="165" t="s">
        <v>808</v>
      </c>
      <c r="B19" s="91"/>
      <c r="C19" s="91"/>
      <c r="D19" s="91"/>
      <c r="E19" s="91"/>
      <c r="F19" s="91"/>
      <c r="G19" s="91"/>
      <c r="H19" s="91"/>
      <c r="I19" s="91"/>
      <c r="J19" s="91"/>
      <c r="K19" s="179"/>
    </row>
    <row r="20" spans="1:11" ht="11.25" outlineLevel="1">
      <c r="A20" s="165" t="s">
        <v>808</v>
      </c>
      <c r="B20" s="91"/>
      <c r="C20" s="91"/>
      <c r="D20" s="91"/>
      <c r="E20" s="91"/>
      <c r="F20" s="91"/>
      <c r="G20" s="91"/>
      <c r="H20" s="91"/>
      <c r="I20" s="91"/>
      <c r="J20" s="91"/>
      <c r="K20" s="179"/>
    </row>
    <row r="21" spans="1:11" ht="11.25" outlineLevel="1">
      <c r="A21" s="165" t="s">
        <v>808</v>
      </c>
      <c r="B21" s="91"/>
      <c r="C21" s="91"/>
      <c r="D21" s="91"/>
      <c r="E21" s="91"/>
      <c r="F21" s="91"/>
      <c r="G21" s="91"/>
      <c r="H21" s="91"/>
      <c r="I21" s="91"/>
      <c r="J21" s="91"/>
      <c r="K21" s="179"/>
    </row>
    <row r="22" spans="1:11" ht="11.25" outlineLevel="1">
      <c r="A22" s="165" t="s">
        <v>808</v>
      </c>
      <c r="B22" s="91"/>
      <c r="C22" s="91"/>
      <c r="D22" s="91"/>
      <c r="E22" s="91"/>
      <c r="F22" s="91"/>
      <c r="G22" s="91"/>
      <c r="H22" s="91"/>
      <c r="I22" s="91"/>
      <c r="J22" s="91"/>
      <c r="K22" s="179"/>
    </row>
    <row r="23" spans="1:11" ht="11.25" outlineLevel="1">
      <c r="A23" s="165" t="s">
        <v>808</v>
      </c>
      <c r="B23" s="91"/>
      <c r="C23" s="91"/>
      <c r="D23" s="91"/>
      <c r="E23" s="91"/>
      <c r="F23" s="91"/>
      <c r="G23" s="91"/>
      <c r="H23" s="91"/>
      <c r="I23" s="91"/>
      <c r="J23" s="91"/>
      <c r="K23" s="179"/>
    </row>
    <row r="24" spans="1:11" ht="11.25" outlineLevel="1">
      <c r="A24" s="165" t="s">
        <v>808</v>
      </c>
      <c r="B24" s="91"/>
      <c r="C24" s="91"/>
      <c r="D24" s="91"/>
      <c r="E24" s="91"/>
      <c r="F24" s="91"/>
      <c r="G24" s="91"/>
      <c r="H24" s="91"/>
      <c r="I24" s="91"/>
      <c r="J24" s="91"/>
      <c r="K24" s="179"/>
    </row>
    <row r="25" spans="1:11" ht="11.25" outlineLevel="1">
      <c r="A25" s="165" t="s">
        <v>808</v>
      </c>
      <c r="B25" s="91"/>
      <c r="C25" s="91"/>
      <c r="D25" s="91"/>
      <c r="E25" s="91"/>
      <c r="F25" s="91"/>
      <c r="G25" s="91"/>
      <c r="H25" s="91"/>
      <c r="I25" s="91"/>
      <c r="J25" s="91"/>
      <c r="K25" s="179"/>
    </row>
    <row r="26" spans="1:11" ht="11.25" outlineLevel="1">
      <c r="A26" s="165" t="s">
        <v>808</v>
      </c>
      <c r="B26" s="91"/>
      <c r="C26" s="91"/>
      <c r="D26" s="91"/>
      <c r="E26" s="91"/>
      <c r="F26" s="91"/>
      <c r="G26" s="91"/>
      <c r="H26" s="91"/>
      <c r="I26" s="91"/>
      <c r="J26" s="91"/>
      <c r="K26" s="179"/>
    </row>
    <row r="27" spans="1:11" ht="11.25" outlineLevel="1">
      <c r="A27" s="165" t="s">
        <v>808</v>
      </c>
      <c r="B27" s="91"/>
      <c r="C27" s="91"/>
      <c r="D27" s="91"/>
      <c r="E27" s="91"/>
      <c r="F27" s="91"/>
      <c r="G27" s="91"/>
      <c r="H27" s="91"/>
      <c r="I27" s="91"/>
      <c r="J27" s="91"/>
      <c r="K27" s="179"/>
    </row>
    <row r="28" spans="1:11" ht="11.25" outlineLevel="1">
      <c r="A28" s="165" t="s">
        <v>808</v>
      </c>
      <c r="B28" s="91"/>
      <c r="C28" s="91"/>
      <c r="D28" s="91"/>
      <c r="E28" s="91"/>
      <c r="F28" s="91"/>
      <c r="G28" s="91"/>
      <c r="H28" s="91"/>
      <c r="I28" s="91"/>
      <c r="J28" s="91"/>
      <c r="K28" s="179"/>
    </row>
    <row r="29" spans="1:11" ht="11.25" outlineLevel="1">
      <c r="A29" s="165" t="s">
        <v>808</v>
      </c>
      <c r="B29" s="91"/>
      <c r="C29" s="91"/>
      <c r="D29" s="91"/>
      <c r="E29" s="91"/>
      <c r="F29" s="91"/>
      <c r="G29" s="91"/>
      <c r="H29" s="91"/>
      <c r="I29" s="91"/>
      <c r="J29" s="91"/>
      <c r="K29" s="179"/>
    </row>
    <row r="30" spans="1:11" ht="11.25" outlineLevel="1">
      <c r="A30" s="165" t="s">
        <v>808</v>
      </c>
      <c r="B30" s="91"/>
      <c r="C30" s="91"/>
      <c r="D30" s="91"/>
      <c r="E30" s="91"/>
      <c r="F30" s="91"/>
      <c r="G30" s="91"/>
      <c r="H30" s="91"/>
      <c r="I30" s="91"/>
      <c r="J30" s="91"/>
      <c r="K30" s="179"/>
    </row>
    <row r="31" spans="1:11" ht="11.25" outlineLevel="1">
      <c r="A31" s="165" t="s">
        <v>808</v>
      </c>
      <c r="B31" s="91"/>
      <c r="C31" s="91"/>
      <c r="D31" s="91"/>
      <c r="E31" s="91"/>
      <c r="F31" s="91"/>
      <c r="G31" s="91"/>
      <c r="H31" s="91"/>
      <c r="I31" s="91"/>
      <c r="J31" s="91"/>
      <c r="K31" s="179"/>
    </row>
    <row r="32" spans="1:11" ht="11.25" outlineLevel="1">
      <c r="A32" s="165" t="s">
        <v>808</v>
      </c>
      <c r="B32" s="91"/>
      <c r="C32" s="91"/>
      <c r="D32" s="91"/>
      <c r="E32" s="91"/>
      <c r="F32" s="91"/>
      <c r="G32" s="91"/>
      <c r="H32" s="91"/>
      <c r="I32" s="91"/>
      <c r="J32" s="91"/>
      <c r="K32" s="179"/>
    </row>
    <row r="33" spans="1:11" ht="11.25" outlineLevel="1">
      <c r="A33" s="165" t="s">
        <v>808</v>
      </c>
      <c r="B33" s="91"/>
      <c r="C33" s="91"/>
      <c r="D33" s="91"/>
      <c r="E33" s="91"/>
      <c r="F33" s="91"/>
      <c r="G33" s="91"/>
      <c r="H33" s="91"/>
      <c r="I33" s="91"/>
      <c r="J33" s="91"/>
      <c r="K33" s="179"/>
    </row>
    <row r="34" spans="1:11" ht="11.25" outlineLevel="1">
      <c r="A34" s="165" t="s">
        <v>808</v>
      </c>
      <c r="B34" s="91"/>
      <c r="C34" s="91"/>
      <c r="D34" s="91"/>
      <c r="E34" s="91"/>
      <c r="F34" s="91"/>
      <c r="G34" s="91"/>
      <c r="H34" s="91"/>
      <c r="I34" s="91"/>
      <c r="J34" s="91"/>
      <c r="K34" s="179"/>
    </row>
    <row r="35" spans="1:11" ht="11.25" outlineLevel="1">
      <c r="A35" s="165" t="s">
        <v>808</v>
      </c>
      <c r="B35" s="91"/>
      <c r="C35" s="91"/>
      <c r="D35" s="91"/>
      <c r="E35" s="91"/>
      <c r="F35" s="91"/>
      <c r="G35" s="91"/>
      <c r="H35" s="91"/>
      <c r="I35" s="91"/>
      <c r="J35" s="91"/>
      <c r="K35" s="179"/>
    </row>
    <row r="36" spans="1:11" ht="11.25" outlineLevel="1">
      <c r="A36" s="165" t="s">
        <v>808</v>
      </c>
      <c r="B36" s="91"/>
      <c r="C36" s="91"/>
      <c r="D36" s="91"/>
      <c r="E36" s="91"/>
      <c r="F36" s="91"/>
      <c r="G36" s="91"/>
      <c r="H36" s="91"/>
      <c r="I36" s="91"/>
      <c r="J36" s="91"/>
      <c r="K36" s="179"/>
    </row>
    <row r="37" spans="1:11" ht="11.25" outlineLevel="1">
      <c r="A37" s="165" t="s">
        <v>808</v>
      </c>
      <c r="B37" s="91"/>
      <c r="C37" s="91"/>
      <c r="D37" s="91"/>
      <c r="E37" s="91"/>
      <c r="F37" s="91"/>
      <c r="G37" s="91"/>
      <c r="H37" s="91"/>
      <c r="I37" s="91"/>
      <c r="J37" s="91"/>
      <c r="K37" s="179"/>
    </row>
    <row r="38" spans="1:11" ht="11.25" outlineLevel="1">
      <c r="A38" s="165" t="s">
        <v>808</v>
      </c>
      <c r="B38" s="91"/>
      <c r="C38" s="91"/>
      <c r="D38" s="91"/>
      <c r="E38" s="91"/>
      <c r="F38" s="91"/>
      <c r="G38" s="91"/>
      <c r="H38" s="91"/>
      <c r="I38" s="91"/>
      <c r="J38" s="91"/>
      <c r="K38" s="179"/>
    </row>
    <row r="39" spans="1:11" ht="11.25" outlineLevel="1">
      <c r="A39" s="165" t="s">
        <v>808</v>
      </c>
      <c r="B39" s="91"/>
      <c r="C39" s="91"/>
      <c r="D39" s="91"/>
      <c r="E39" s="91"/>
      <c r="F39" s="91"/>
      <c r="G39" s="91"/>
      <c r="H39" s="91"/>
      <c r="I39" s="91"/>
      <c r="J39" s="91"/>
      <c r="K39" s="179"/>
    </row>
    <row r="40" spans="1:11" ht="11.25" outlineLevel="1">
      <c r="A40" s="165" t="s">
        <v>808</v>
      </c>
      <c r="B40" s="91"/>
      <c r="C40" s="91"/>
      <c r="D40" s="91"/>
      <c r="E40" s="91"/>
      <c r="F40" s="91"/>
      <c r="G40" s="91"/>
      <c r="H40" s="91"/>
      <c r="I40" s="91"/>
      <c r="J40" s="91"/>
      <c r="K40" s="179"/>
    </row>
    <row r="41" spans="1:11" ht="11.25" outlineLevel="1">
      <c r="A41" s="165" t="s">
        <v>808</v>
      </c>
      <c r="B41" s="91"/>
      <c r="C41" s="91"/>
      <c r="D41" s="91"/>
      <c r="E41" s="91"/>
      <c r="F41" s="91"/>
      <c r="G41" s="91"/>
      <c r="H41" s="91"/>
      <c r="I41" s="91"/>
      <c r="J41" s="91"/>
      <c r="K41" s="179"/>
    </row>
    <row r="42" spans="1:11" ht="11.25" outlineLevel="1">
      <c r="A42" s="165" t="s">
        <v>808</v>
      </c>
      <c r="B42" s="91"/>
      <c r="C42" s="91"/>
      <c r="D42" s="91"/>
      <c r="E42" s="91"/>
      <c r="F42" s="91"/>
      <c r="G42" s="91"/>
      <c r="H42" s="91"/>
      <c r="I42" s="91"/>
      <c r="J42" s="91"/>
      <c r="K42" s="179"/>
    </row>
    <row r="43" spans="1:11" ht="11.25" outlineLevel="1">
      <c r="A43" s="165" t="s">
        <v>808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37"/>
    </row>
    <row r="44" spans="1:11" ht="11.25" outlineLevel="1">
      <c r="A44" s="165" t="s">
        <v>808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37"/>
    </row>
    <row r="45" spans="1:11" ht="11.25" outlineLevel="1">
      <c r="A45" s="165" t="s">
        <v>808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37"/>
    </row>
    <row r="46" spans="1:11" ht="11.25" outlineLevel="1">
      <c r="A46" s="165" t="s">
        <v>808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37"/>
    </row>
    <row r="47" spans="1:11" ht="11.25" outlineLevel="1">
      <c r="A47" s="165" t="s">
        <v>808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37"/>
    </row>
    <row r="48" spans="1:11" ht="11.25" outlineLevel="1">
      <c r="A48" s="165" t="s">
        <v>808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37"/>
    </row>
    <row r="49" spans="1:11" ht="11.25" outlineLevel="1">
      <c r="A49" s="165" t="s">
        <v>808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37"/>
    </row>
    <row r="50" spans="1:11" ht="11.25" outlineLevel="1">
      <c r="A50" s="165" t="s">
        <v>808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37"/>
    </row>
    <row r="51" spans="1:11" ht="11.25" outlineLevel="1">
      <c r="A51" s="165" t="s">
        <v>808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37"/>
    </row>
    <row r="52" spans="1:11" ht="11.25" outlineLevel="1">
      <c r="A52" s="165" t="s">
        <v>808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37"/>
    </row>
    <row r="53" spans="1:11" ht="12.75" outlineLevel="1">
      <c r="A53" s="274" t="s">
        <v>0</v>
      </c>
      <c r="B53" s="44"/>
      <c r="C53" s="44"/>
      <c r="D53" s="44"/>
      <c r="E53" s="44"/>
      <c r="F53" s="44"/>
      <c r="G53" s="44"/>
      <c r="H53" s="44"/>
      <c r="I53" s="44"/>
      <c r="J53" s="44"/>
      <c r="K53" s="38"/>
    </row>
    <row r="54" spans="1:11" ht="12" thickBot="1">
      <c r="A54" s="166" t="s">
        <v>469</v>
      </c>
      <c r="B54" s="124">
        <f aca="true" t="shared" si="0" ref="B54:J54">SUM(B7:B53)</f>
        <v>0</v>
      </c>
      <c r="C54" s="124">
        <f t="shared" si="0"/>
        <v>0</v>
      </c>
      <c r="D54" s="124">
        <f t="shared" si="0"/>
        <v>0</v>
      </c>
      <c r="E54" s="124">
        <f t="shared" si="0"/>
        <v>0</v>
      </c>
      <c r="F54" s="124">
        <f t="shared" si="0"/>
        <v>0</v>
      </c>
      <c r="G54" s="124">
        <f t="shared" si="0"/>
        <v>0</v>
      </c>
      <c r="H54" s="124">
        <f t="shared" si="0"/>
        <v>0</v>
      </c>
      <c r="I54" s="124">
        <f t="shared" si="0"/>
        <v>0</v>
      </c>
      <c r="J54" s="124">
        <f t="shared" si="0"/>
        <v>0</v>
      </c>
      <c r="K54" s="153"/>
    </row>
  </sheetData>
  <sheetProtection password="CE28" sheet="1" objects="1" scenarios="1" formatCells="0" formatRows="0"/>
  <protectedRanges>
    <protectedRange sqref="A8:K52" name="Диапазон1"/>
  </protectedRanges>
  <mergeCells count="10">
    <mergeCell ref="I4:I5"/>
    <mergeCell ref="J4:J5"/>
    <mergeCell ref="K4:K5"/>
    <mergeCell ref="A2:K2"/>
    <mergeCell ref="A4:A5"/>
    <mergeCell ref="B4:B5"/>
    <mergeCell ref="C4:D4"/>
    <mergeCell ref="E4:E5"/>
    <mergeCell ref="F4:F5"/>
    <mergeCell ref="G4:H4"/>
  </mergeCells>
  <hyperlinks>
    <hyperlink ref="A53" tooltip="Кликните по гиперссылке для добавления новой строки" display="Добавить строки"/>
  </hyperlinks>
  <printOptions/>
  <pageMargins left="0.5" right="0.29" top="0.7874015748031497" bottom="0.3937007874015748" header="0.2362204724409449" footer="0.2362204724409449"/>
  <pageSetup fitToHeight="1" fitToWidth="1"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9">
    <tabColor indexed="57"/>
    <outlinePr summaryBelow="0" summaryRight="0"/>
  </sheetPr>
  <dimension ref="A1:I73"/>
  <sheetViews>
    <sheetView zoomScale="45" zoomScaleNormal="45" workbookViewId="0" topLeftCell="A1">
      <pane xSplit="4" ySplit="9" topLeftCell="E3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70" sqref="E70:I73"/>
    </sheetView>
  </sheetViews>
  <sheetFormatPr defaultColWidth="9.140625" defaultRowHeight="11.25" outlineLevelRow="1"/>
  <cols>
    <col min="1" max="1" width="6.28125" style="7" customWidth="1"/>
    <col min="2" max="2" width="51.7109375" style="48" customWidth="1"/>
    <col min="3" max="3" width="8.7109375" style="48" hidden="1" customWidth="1"/>
    <col min="4" max="4" width="70.28125" style="48" hidden="1" customWidth="1"/>
    <col min="5" max="9" width="14.00390625" style="7" customWidth="1"/>
    <col min="10" max="16384" width="9.140625" style="7" customWidth="1"/>
  </cols>
  <sheetData>
    <row r="1" ht="11.25">
      <c r="I1" s="55" t="s">
        <v>137</v>
      </c>
    </row>
    <row r="2" spans="1:9" ht="41.25" customHeight="1">
      <c r="A2" s="401" t="s">
        <v>562</v>
      </c>
      <c r="B2" s="401"/>
      <c r="C2" s="401"/>
      <c r="D2" s="401"/>
      <c r="E2" s="401"/>
      <c r="F2" s="401"/>
      <c r="G2" s="401"/>
      <c r="H2" s="401"/>
      <c r="I2" s="401"/>
    </row>
    <row r="3" ht="12" thickBot="1">
      <c r="I3" s="7" t="s">
        <v>467</v>
      </c>
    </row>
    <row r="4" spans="1:9" ht="12.75" customHeight="1">
      <c r="A4" s="377" t="s">
        <v>136</v>
      </c>
      <c r="B4" s="407" t="s">
        <v>402</v>
      </c>
      <c r="C4" s="409"/>
      <c r="D4" s="409"/>
      <c r="E4" s="379" t="s">
        <v>600</v>
      </c>
      <c r="F4" s="379" t="s">
        <v>601</v>
      </c>
      <c r="G4" s="379" t="s">
        <v>602</v>
      </c>
      <c r="H4" s="379" t="s">
        <v>619</v>
      </c>
      <c r="I4" s="380" t="s">
        <v>603</v>
      </c>
    </row>
    <row r="5" spans="1:9" ht="12.75" customHeight="1">
      <c r="A5" s="378"/>
      <c r="B5" s="408"/>
      <c r="C5" s="410"/>
      <c r="D5" s="410"/>
      <c r="E5" s="383"/>
      <c r="F5" s="383"/>
      <c r="G5" s="383"/>
      <c r="H5" s="383"/>
      <c r="I5" s="354"/>
    </row>
    <row r="6" spans="1:9" ht="16.5" customHeight="1">
      <c r="A6" s="378"/>
      <c r="B6" s="408"/>
      <c r="C6" s="411"/>
      <c r="D6" s="411"/>
      <c r="E6" s="383"/>
      <c r="F6" s="383"/>
      <c r="G6" s="383"/>
      <c r="H6" s="383"/>
      <c r="I6" s="354"/>
    </row>
    <row r="7" spans="1:9" ht="16.5" customHeight="1" hidden="1">
      <c r="A7" s="31"/>
      <c r="B7" s="41"/>
      <c r="C7" s="41"/>
      <c r="D7" s="41"/>
      <c r="E7" s="32" t="str">
        <f>E4</f>
        <v>2005 утверждено</v>
      </c>
      <c r="F7" s="32" t="str">
        <f>F4</f>
        <v>2005 факт</v>
      </c>
      <c r="G7" s="32" t="str">
        <f>G4</f>
        <v>2006 утверждено</v>
      </c>
      <c r="H7" s="32" t="str">
        <f>H4</f>
        <v>2006 ожидаемое</v>
      </c>
      <c r="I7" s="33" t="str">
        <f>I4</f>
        <v>2007 план</v>
      </c>
    </row>
    <row r="8" spans="1:9" ht="16.5" customHeight="1" hidden="1">
      <c r="A8" s="31"/>
      <c r="B8" s="41"/>
      <c r="C8" s="41"/>
      <c r="D8" s="41"/>
      <c r="E8" s="32" t="s">
        <v>510</v>
      </c>
      <c r="F8" s="32" t="s">
        <v>510</v>
      </c>
      <c r="G8" s="32" t="s">
        <v>510</v>
      </c>
      <c r="H8" s="32" t="s">
        <v>510</v>
      </c>
      <c r="I8" s="33" t="s">
        <v>510</v>
      </c>
    </row>
    <row r="9" spans="1:9" ht="12" thickBot="1">
      <c r="A9" s="56">
        <v>1</v>
      </c>
      <c r="B9" s="61">
        <v>2</v>
      </c>
      <c r="C9" s="61"/>
      <c r="D9" s="61"/>
      <c r="E9" s="338">
        <v>3</v>
      </c>
      <c r="F9" s="338">
        <v>4</v>
      </c>
      <c r="G9" s="338">
        <v>5</v>
      </c>
      <c r="H9" s="338">
        <v>6</v>
      </c>
      <c r="I9" s="339">
        <v>7</v>
      </c>
    </row>
    <row r="10" spans="1:9" ht="11.25">
      <c r="A10" s="23" t="s">
        <v>452</v>
      </c>
      <c r="B10" s="62" t="s">
        <v>112</v>
      </c>
      <c r="C10" s="62" t="s">
        <v>627</v>
      </c>
      <c r="D10" s="62" t="s">
        <v>112</v>
      </c>
      <c r="E10" s="327"/>
      <c r="F10" s="327"/>
      <c r="G10" s="327"/>
      <c r="H10" s="327"/>
      <c r="I10" s="328"/>
    </row>
    <row r="11" spans="1:9" ht="11.25">
      <c r="A11" s="16"/>
      <c r="B11" s="49" t="s">
        <v>418</v>
      </c>
      <c r="C11" s="49"/>
      <c r="D11" s="49"/>
      <c r="E11" s="4"/>
      <c r="F11" s="4"/>
      <c r="G11" s="4"/>
      <c r="H11" s="4"/>
      <c r="I11" s="86"/>
    </row>
    <row r="12" spans="1:9" ht="11.25">
      <c r="A12" s="16" t="s">
        <v>210</v>
      </c>
      <c r="B12" s="49" t="s">
        <v>172</v>
      </c>
      <c r="C12" s="49" t="s">
        <v>628</v>
      </c>
      <c r="D12" s="49" t="s">
        <v>812</v>
      </c>
      <c r="E12" s="105">
        <f>SUM(E13:E16)</f>
        <v>0</v>
      </c>
      <c r="F12" s="105">
        <f>SUM(F13:F16)</f>
        <v>0</v>
      </c>
      <c r="G12" s="105">
        <f>SUM(G13:G16)</f>
        <v>0</v>
      </c>
      <c r="H12" s="105">
        <f>SUM(H13:H16)</f>
        <v>0</v>
      </c>
      <c r="I12" s="34">
        <f>SUM(I13:I16)</f>
        <v>0</v>
      </c>
    </row>
    <row r="13" spans="1:9" ht="11.25" outlineLevel="1">
      <c r="A13" s="16"/>
      <c r="B13" s="49" t="s">
        <v>519</v>
      </c>
      <c r="C13" s="276" t="str">
        <f>"L1.1."&amp;$B13</f>
        <v>L1.1.ВН</v>
      </c>
      <c r="D13" s="276" t="str">
        <f>"Прибыль на капитальные вложения - "&amp;$B13</f>
        <v>Прибыль на капитальные вложения - ВН</v>
      </c>
      <c r="E13" s="299"/>
      <c r="F13" s="299"/>
      <c r="G13" s="299"/>
      <c r="H13" s="299"/>
      <c r="I13" s="300"/>
    </row>
    <row r="14" spans="1:9" ht="11.25" outlineLevel="1">
      <c r="A14" s="16"/>
      <c r="B14" s="49" t="s">
        <v>477</v>
      </c>
      <c r="C14" s="276" t="str">
        <f>"L1.1."&amp;$B14</f>
        <v>L1.1.СН1</v>
      </c>
      <c r="D14" s="276" t="str">
        <f>"Прибыль на капитальные вложения - "&amp;$B14</f>
        <v>Прибыль на капитальные вложения - СН1</v>
      </c>
      <c r="E14" s="299"/>
      <c r="F14" s="299"/>
      <c r="G14" s="299"/>
      <c r="H14" s="299"/>
      <c r="I14" s="300"/>
    </row>
    <row r="15" spans="1:9" ht="11.25" outlineLevel="1">
      <c r="A15" s="16"/>
      <c r="B15" s="49" t="s">
        <v>478</v>
      </c>
      <c r="C15" s="276" t="str">
        <f>"L1.1."&amp;$B15</f>
        <v>L1.1.СН2</v>
      </c>
      <c r="D15" s="276" t="str">
        <f>"Прибыль на капитальные вложения - "&amp;$B15</f>
        <v>Прибыль на капитальные вложения - СН2</v>
      </c>
      <c r="E15" s="299"/>
      <c r="F15" s="299"/>
      <c r="G15" s="299"/>
      <c r="H15" s="299"/>
      <c r="I15" s="300"/>
    </row>
    <row r="16" spans="1:9" ht="11.25" outlineLevel="1">
      <c r="A16" s="16"/>
      <c r="B16" s="49" t="s">
        <v>473</v>
      </c>
      <c r="C16" s="276" t="str">
        <f>"L1.1."&amp;$B16</f>
        <v>L1.1.НН</v>
      </c>
      <c r="D16" s="276" t="str">
        <f>"Прибыль на капитальные вложения - "&amp;$B16</f>
        <v>Прибыль на капитальные вложения - НН</v>
      </c>
      <c r="E16" s="299"/>
      <c r="F16" s="299"/>
      <c r="G16" s="299"/>
      <c r="H16" s="299"/>
      <c r="I16" s="300"/>
    </row>
    <row r="17" spans="1:9" ht="11.25">
      <c r="A17" s="16" t="s">
        <v>453</v>
      </c>
      <c r="B17" s="49" t="s">
        <v>236</v>
      </c>
      <c r="C17" s="49" t="s">
        <v>638</v>
      </c>
      <c r="D17" s="49" t="s">
        <v>236</v>
      </c>
      <c r="E17" s="299"/>
      <c r="F17" s="299"/>
      <c r="G17" s="299"/>
      <c r="H17" s="299"/>
      <c r="I17" s="300"/>
    </row>
    <row r="18" spans="1:9" ht="11.25">
      <c r="A18" s="16"/>
      <c r="B18" s="49" t="s">
        <v>418</v>
      </c>
      <c r="C18" s="49"/>
      <c r="D18" s="49"/>
      <c r="E18" s="4"/>
      <c r="F18" s="4"/>
      <c r="G18" s="4"/>
      <c r="H18" s="4"/>
      <c r="I18" s="86"/>
    </row>
    <row r="19" spans="1:9" ht="11.25">
      <c r="A19" s="16" t="s">
        <v>36</v>
      </c>
      <c r="B19" s="49" t="s">
        <v>172</v>
      </c>
      <c r="C19" s="49" t="s">
        <v>639</v>
      </c>
      <c r="D19" s="49" t="s">
        <v>813</v>
      </c>
      <c r="E19" s="299"/>
      <c r="F19" s="299"/>
      <c r="G19" s="299"/>
      <c r="H19" s="299"/>
      <c r="I19" s="300"/>
    </row>
    <row r="20" spans="1:9" ht="11.25">
      <c r="A20" s="16" t="s">
        <v>454</v>
      </c>
      <c r="B20" s="49" t="s">
        <v>482</v>
      </c>
      <c r="C20" s="49" t="s">
        <v>640</v>
      </c>
      <c r="D20" s="49" t="s">
        <v>482</v>
      </c>
      <c r="E20" s="299"/>
      <c r="F20" s="299"/>
      <c r="G20" s="299"/>
      <c r="H20" s="299"/>
      <c r="I20" s="300"/>
    </row>
    <row r="21" spans="1:9" ht="11.25">
      <c r="A21" s="16" t="s">
        <v>455</v>
      </c>
      <c r="B21" s="49" t="s">
        <v>113</v>
      </c>
      <c r="C21" s="49" t="s">
        <v>641</v>
      </c>
      <c r="D21" s="49" t="s">
        <v>113</v>
      </c>
      <c r="E21" s="299"/>
      <c r="F21" s="299"/>
      <c r="G21" s="299"/>
      <c r="H21" s="299"/>
      <c r="I21" s="300"/>
    </row>
    <row r="22" spans="1:9" ht="11.25">
      <c r="A22" s="16" t="s">
        <v>456</v>
      </c>
      <c r="B22" s="49" t="s">
        <v>237</v>
      </c>
      <c r="C22" s="49" t="s">
        <v>652</v>
      </c>
      <c r="D22" s="49" t="s">
        <v>237</v>
      </c>
      <c r="E22" s="299"/>
      <c r="F22" s="299"/>
      <c r="G22" s="299"/>
      <c r="H22" s="299"/>
      <c r="I22" s="300"/>
    </row>
    <row r="23" spans="1:9" ht="11.25">
      <c r="A23" s="16"/>
      <c r="B23" s="49" t="s">
        <v>418</v>
      </c>
      <c r="C23" s="49"/>
      <c r="D23" s="49"/>
      <c r="E23" s="306"/>
      <c r="F23" s="306"/>
      <c r="G23" s="306"/>
      <c r="H23" s="306"/>
      <c r="I23" s="311"/>
    </row>
    <row r="24" spans="1:9" ht="11.25">
      <c r="A24" s="16" t="s">
        <v>234</v>
      </c>
      <c r="B24" s="49" t="s">
        <v>95</v>
      </c>
      <c r="C24" s="49" t="s">
        <v>693</v>
      </c>
      <c r="D24" s="49" t="s">
        <v>814</v>
      </c>
      <c r="E24" s="299"/>
      <c r="F24" s="299"/>
      <c r="G24" s="299"/>
      <c r="H24" s="299"/>
      <c r="I24" s="300"/>
    </row>
    <row r="25" spans="1:9" ht="11.25">
      <c r="A25" s="16" t="s">
        <v>142</v>
      </c>
      <c r="B25" s="49" t="s">
        <v>96</v>
      </c>
      <c r="C25" s="49" t="s">
        <v>694</v>
      </c>
      <c r="D25" s="49" t="s">
        <v>815</v>
      </c>
      <c r="E25" s="299"/>
      <c r="F25" s="299"/>
      <c r="G25" s="299"/>
      <c r="H25" s="299"/>
      <c r="I25" s="300"/>
    </row>
    <row r="26" spans="1:9" ht="11.25">
      <c r="A26" s="16" t="s">
        <v>235</v>
      </c>
      <c r="B26" s="49" t="s">
        <v>159</v>
      </c>
      <c r="C26" s="49" t="s">
        <v>809</v>
      </c>
      <c r="D26" s="49" t="s">
        <v>816</v>
      </c>
      <c r="E26" s="105">
        <f>SUM(E27:E46)</f>
        <v>0</v>
      </c>
      <c r="F26" s="105">
        <f>SUM(F27:F46)</f>
        <v>0</v>
      </c>
      <c r="G26" s="105">
        <f>SUM(G27:G46)</f>
        <v>0</v>
      </c>
      <c r="H26" s="105">
        <f>SUM(H27:H46)</f>
        <v>0</v>
      </c>
      <c r="I26" s="34">
        <f>SUM(I27:I46)</f>
        <v>0</v>
      </c>
    </row>
    <row r="27" spans="1:9" ht="11.25" outlineLevel="1">
      <c r="A27" s="16"/>
      <c r="B27" s="49" t="s">
        <v>418</v>
      </c>
      <c r="C27" s="49" t="s">
        <v>810</v>
      </c>
      <c r="D27" s="49" t="s">
        <v>817</v>
      </c>
      <c r="E27" s="4"/>
      <c r="F27" s="4"/>
      <c r="G27" s="4"/>
      <c r="H27" s="4"/>
      <c r="I27" s="86"/>
    </row>
    <row r="28" spans="1:9" ht="11.25" outlineLevel="1">
      <c r="A28" s="16"/>
      <c r="B28" s="49" t="s">
        <v>283</v>
      </c>
      <c r="C28" s="49"/>
      <c r="D28" s="49"/>
      <c r="E28" s="299"/>
      <c r="F28" s="299"/>
      <c r="G28" s="299"/>
      <c r="H28" s="299"/>
      <c r="I28" s="300"/>
    </row>
    <row r="29" spans="1:9" ht="11.25" outlineLevel="1">
      <c r="A29" s="16"/>
      <c r="B29" s="49" t="s">
        <v>529</v>
      </c>
      <c r="C29" s="49"/>
      <c r="D29" s="49"/>
      <c r="E29" s="299"/>
      <c r="F29" s="299"/>
      <c r="G29" s="299"/>
      <c r="H29" s="299"/>
      <c r="I29" s="300"/>
    </row>
    <row r="30" spans="1:9" ht="11.25" outlineLevel="1">
      <c r="A30" s="16"/>
      <c r="B30" s="49"/>
      <c r="C30" s="49"/>
      <c r="D30" s="49"/>
      <c r="E30" s="299"/>
      <c r="F30" s="299"/>
      <c r="G30" s="299"/>
      <c r="H30" s="299"/>
      <c r="I30" s="300"/>
    </row>
    <row r="31" spans="1:9" ht="11.25" outlineLevel="1">
      <c r="A31" s="16"/>
      <c r="B31" s="49"/>
      <c r="C31" s="49"/>
      <c r="D31" s="49"/>
      <c r="E31" s="299"/>
      <c r="F31" s="299"/>
      <c r="G31" s="299"/>
      <c r="H31" s="299"/>
      <c r="I31" s="300"/>
    </row>
    <row r="32" spans="1:9" ht="11.25" outlineLevel="1">
      <c r="A32" s="16"/>
      <c r="B32" s="49"/>
      <c r="C32" s="49"/>
      <c r="D32" s="49"/>
      <c r="E32" s="299"/>
      <c r="F32" s="299"/>
      <c r="G32" s="299"/>
      <c r="H32" s="299"/>
      <c r="I32" s="300"/>
    </row>
    <row r="33" spans="1:9" ht="11.25" outlineLevel="1">
      <c r="A33" s="16"/>
      <c r="B33" s="49"/>
      <c r="C33" s="49"/>
      <c r="D33" s="49"/>
      <c r="E33" s="299"/>
      <c r="F33" s="299"/>
      <c r="G33" s="299"/>
      <c r="H33" s="299"/>
      <c r="I33" s="300"/>
    </row>
    <row r="34" spans="1:9" ht="11.25" outlineLevel="1">
      <c r="A34" s="16"/>
      <c r="B34" s="49"/>
      <c r="C34" s="49"/>
      <c r="D34" s="49"/>
      <c r="E34" s="299"/>
      <c r="F34" s="299"/>
      <c r="G34" s="299"/>
      <c r="H34" s="299"/>
      <c r="I34" s="300"/>
    </row>
    <row r="35" spans="1:9" ht="11.25" outlineLevel="1">
      <c r="A35" s="16"/>
      <c r="B35" s="49"/>
      <c r="C35" s="49"/>
      <c r="D35" s="49"/>
      <c r="E35" s="299"/>
      <c r="F35" s="299"/>
      <c r="G35" s="299"/>
      <c r="H35" s="299"/>
      <c r="I35" s="300"/>
    </row>
    <row r="36" spans="1:9" ht="11.25" outlineLevel="1">
      <c r="A36" s="16"/>
      <c r="B36" s="49"/>
      <c r="C36" s="49"/>
      <c r="D36" s="49"/>
      <c r="E36" s="299"/>
      <c r="F36" s="299"/>
      <c r="G36" s="299"/>
      <c r="H36" s="299"/>
      <c r="I36" s="300"/>
    </row>
    <row r="37" spans="1:9" ht="11.25" outlineLevel="1">
      <c r="A37" s="16"/>
      <c r="B37" s="49"/>
      <c r="C37" s="49"/>
      <c r="D37" s="49"/>
      <c r="E37" s="299"/>
      <c r="F37" s="299"/>
      <c r="G37" s="299"/>
      <c r="H37" s="299"/>
      <c r="I37" s="300"/>
    </row>
    <row r="38" spans="1:9" ht="11.25" outlineLevel="1">
      <c r="A38" s="16"/>
      <c r="B38" s="49"/>
      <c r="C38" s="49"/>
      <c r="D38" s="49"/>
      <c r="E38" s="299"/>
      <c r="F38" s="299"/>
      <c r="G38" s="299"/>
      <c r="H38" s="299"/>
      <c r="I38" s="300"/>
    </row>
    <row r="39" spans="1:9" ht="11.25" outlineLevel="1">
      <c r="A39" s="16"/>
      <c r="B39" s="49"/>
      <c r="C39" s="49"/>
      <c r="D39" s="49"/>
      <c r="E39" s="299"/>
      <c r="F39" s="299"/>
      <c r="G39" s="299"/>
      <c r="H39" s="299"/>
      <c r="I39" s="300"/>
    </row>
    <row r="40" spans="1:9" ht="11.25" outlineLevel="1">
      <c r="A40" s="16"/>
      <c r="B40" s="49"/>
      <c r="C40" s="49"/>
      <c r="D40" s="49"/>
      <c r="E40" s="299"/>
      <c r="F40" s="299"/>
      <c r="G40" s="299"/>
      <c r="H40" s="299"/>
      <c r="I40" s="300"/>
    </row>
    <row r="41" spans="1:9" ht="11.25" outlineLevel="1">
      <c r="A41" s="16"/>
      <c r="B41" s="49"/>
      <c r="C41" s="49"/>
      <c r="D41" s="49"/>
      <c r="E41" s="299"/>
      <c r="F41" s="299"/>
      <c r="G41" s="299"/>
      <c r="H41" s="299"/>
      <c r="I41" s="300"/>
    </row>
    <row r="42" spans="1:9" ht="11.25" outlineLevel="1">
      <c r="A42" s="16"/>
      <c r="B42" s="49"/>
      <c r="C42" s="49"/>
      <c r="D42" s="49"/>
      <c r="E42" s="299"/>
      <c r="F42" s="299"/>
      <c r="G42" s="299"/>
      <c r="H42" s="299"/>
      <c r="I42" s="300"/>
    </row>
    <row r="43" spans="1:9" ht="11.25" outlineLevel="1">
      <c r="A43" s="16"/>
      <c r="B43" s="49"/>
      <c r="C43" s="49"/>
      <c r="D43" s="49"/>
      <c r="E43" s="299"/>
      <c r="F43" s="299"/>
      <c r="G43" s="299"/>
      <c r="H43" s="299"/>
      <c r="I43" s="300"/>
    </row>
    <row r="44" spans="1:9" ht="11.25" outlineLevel="1">
      <c r="A44" s="16"/>
      <c r="B44" s="49"/>
      <c r="C44" s="49"/>
      <c r="D44" s="49"/>
      <c r="E44" s="299"/>
      <c r="F44" s="299"/>
      <c r="G44" s="299"/>
      <c r="H44" s="299"/>
      <c r="I44" s="300"/>
    </row>
    <row r="45" spans="1:9" ht="11.25" outlineLevel="1">
      <c r="A45" s="16"/>
      <c r="B45" s="49"/>
      <c r="C45" s="49"/>
      <c r="D45" s="49"/>
      <c r="E45" s="299"/>
      <c r="F45" s="299"/>
      <c r="G45" s="299"/>
      <c r="H45" s="299"/>
      <c r="I45" s="300"/>
    </row>
    <row r="46" spans="1:9" ht="11.25" outlineLevel="1">
      <c r="A46" s="16"/>
      <c r="B46" s="49"/>
      <c r="C46" s="49"/>
      <c r="D46" s="49"/>
      <c r="E46" s="299"/>
      <c r="F46" s="299"/>
      <c r="G46" s="299"/>
      <c r="H46" s="299"/>
      <c r="I46" s="300"/>
    </row>
    <row r="47" spans="1:9" ht="12.75" outlineLevel="1">
      <c r="A47" s="29"/>
      <c r="B47" s="274" t="s">
        <v>0</v>
      </c>
      <c r="C47" s="274"/>
      <c r="D47" s="274" t="s">
        <v>0</v>
      </c>
      <c r="E47" s="340"/>
      <c r="F47" s="340"/>
      <c r="G47" s="340"/>
      <c r="H47" s="340"/>
      <c r="I47" s="341"/>
    </row>
    <row r="48" spans="1:9" ht="11.25">
      <c r="A48" s="16" t="s">
        <v>457</v>
      </c>
      <c r="B48" s="49" t="s">
        <v>35</v>
      </c>
      <c r="C48" s="49" t="s">
        <v>695</v>
      </c>
      <c r="D48" s="49" t="s">
        <v>35</v>
      </c>
      <c r="E48" s="299"/>
      <c r="F48" s="299"/>
      <c r="G48" s="299"/>
      <c r="H48" s="299"/>
      <c r="I48" s="300"/>
    </row>
    <row r="49" spans="1:9" ht="11.25">
      <c r="A49" s="16" t="s">
        <v>458</v>
      </c>
      <c r="B49" s="49" t="s">
        <v>34</v>
      </c>
      <c r="C49" s="49" t="s">
        <v>697</v>
      </c>
      <c r="D49" s="49" t="s">
        <v>34</v>
      </c>
      <c r="E49" s="35">
        <f>E51+E56+E61+E62</f>
        <v>0</v>
      </c>
      <c r="F49" s="35">
        <f>F51+F56+F61+F62</f>
        <v>0</v>
      </c>
      <c r="G49" s="35">
        <f>G51+G56+G61+G62</f>
        <v>0</v>
      </c>
      <c r="H49" s="35">
        <f>H51+H56+H61+H62</f>
        <v>0</v>
      </c>
      <c r="I49" s="34">
        <f>I51+I56+I61+I62</f>
        <v>0</v>
      </c>
    </row>
    <row r="50" spans="1:9" ht="11.25">
      <c r="A50" s="16"/>
      <c r="B50" s="49" t="s">
        <v>418</v>
      </c>
      <c r="C50" s="49"/>
      <c r="D50" s="49"/>
      <c r="E50" s="4"/>
      <c r="F50" s="4"/>
      <c r="G50" s="4"/>
      <c r="H50" s="4"/>
      <c r="I50" s="86"/>
    </row>
    <row r="51" spans="1:9" ht="11.25">
      <c r="A51" s="16" t="s">
        <v>189</v>
      </c>
      <c r="B51" s="49" t="s">
        <v>330</v>
      </c>
      <c r="C51" s="49" t="s">
        <v>698</v>
      </c>
      <c r="D51" s="49" t="s">
        <v>330</v>
      </c>
      <c r="E51" s="299"/>
      <c r="F51" s="299"/>
      <c r="G51" s="299"/>
      <c r="H51" s="299"/>
      <c r="I51" s="300"/>
    </row>
    <row r="52" spans="1:9" ht="11.25" outlineLevel="1">
      <c r="A52" s="16"/>
      <c r="B52" s="49" t="s">
        <v>519</v>
      </c>
      <c r="C52" s="276" t="str">
        <f>"L7.1."&amp;B52</f>
        <v>L7.1.ВН</v>
      </c>
      <c r="D52" s="49" t="s">
        <v>818</v>
      </c>
      <c r="E52" s="299"/>
      <c r="F52" s="299"/>
      <c r="G52" s="299"/>
      <c r="H52" s="299"/>
      <c r="I52" s="300"/>
    </row>
    <row r="53" spans="1:9" ht="11.25" outlineLevel="1">
      <c r="A53" s="16"/>
      <c r="B53" s="49" t="s">
        <v>477</v>
      </c>
      <c r="C53" s="276" t="str">
        <f>"L7.1."&amp;B53</f>
        <v>L7.1.СН1</v>
      </c>
      <c r="D53" s="49" t="s">
        <v>819</v>
      </c>
      <c r="E53" s="299"/>
      <c r="F53" s="299"/>
      <c r="G53" s="299"/>
      <c r="H53" s="299"/>
      <c r="I53" s="300"/>
    </row>
    <row r="54" spans="1:9" ht="11.25" outlineLevel="1">
      <c r="A54" s="16"/>
      <c r="B54" s="49" t="s">
        <v>478</v>
      </c>
      <c r="C54" s="276" t="str">
        <f>"L7.1."&amp;B54</f>
        <v>L7.1.СН2</v>
      </c>
      <c r="D54" s="49" t="s">
        <v>820</v>
      </c>
      <c r="E54" s="299"/>
      <c r="F54" s="299"/>
      <c r="G54" s="299"/>
      <c r="H54" s="299"/>
      <c r="I54" s="300"/>
    </row>
    <row r="55" spans="1:9" ht="11.25" outlineLevel="1">
      <c r="A55" s="16"/>
      <c r="B55" s="49" t="s">
        <v>473</v>
      </c>
      <c r="C55" s="276" t="str">
        <f>"L7.1."&amp;B55</f>
        <v>L7.1.НН</v>
      </c>
      <c r="D55" s="49" t="s">
        <v>821</v>
      </c>
      <c r="E55" s="299"/>
      <c r="F55" s="299"/>
      <c r="G55" s="299"/>
      <c r="H55" s="299"/>
      <c r="I55" s="300"/>
    </row>
    <row r="56" spans="1:9" ht="11.25">
      <c r="A56" s="16" t="s">
        <v>190</v>
      </c>
      <c r="B56" s="49" t="s">
        <v>331</v>
      </c>
      <c r="C56" s="49" t="s">
        <v>748</v>
      </c>
      <c r="D56" s="49" t="s">
        <v>331</v>
      </c>
      <c r="E56" s="299"/>
      <c r="F56" s="299"/>
      <c r="G56" s="299"/>
      <c r="H56" s="299"/>
      <c r="I56" s="300"/>
    </row>
    <row r="57" spans="1:9" ht="11.25" outlineLevel="1">
      <c r="A57" s="16"/>
      <c r="B57" s="49" t="s">
        <v>519</v>
      </c>
      <c r="C57" s="276" t="str">
        <f>"L7.2."&amp;B57</f>
        <v>L7.2.ВН</v>
      </c>
      <c r="D57" s="49" t="s">
        <v>822</v>
      </c>
      <c r="E57" s="299"/>
      <c r="F57" s="299"/>
      <c r="G57" s="299"/>
      <c r="H57" s="299"/>
      <c r="I57" s="300"/>
    </row>
    <row r="58" spans="1:9" ht="11.25" outlineLevel="1">
      <c r="A58" s="16"/>
      <c r="B58" s="49" t="s">
        <v>477</v>
      </c>
      <c r="C58" s="276" t="str">
        <f>"L7.2."&amp;B58</f>
        <v>L7.2.СН1</v>
      </c>
      <c r="D58" s="49" t="s">
        <v>823</v>
      </c>
      <c r="E58" s="299"/>
      <c r="F58" s="299"/>
      <c r="G58" s="299"/>
      <c r="H58" s="299"/>
      <c r="I58" s="300"/>
    </row>
    <row r="59" spans="1:9" ht="11.25" outlineLevel="1">
      <c r="A59" s="16"/>
      <c r="B59" s="49" t="s">
        <v>478</v>
      </c>
      <c r="C59" s="276" t="str">
        <f>"L7.2."&amp;B59</f>
        <v>L7.2.СН2</v>
      </c>
      <c r="D59" s="49" t="s">
        <v>824</v>
      </c>
      <c r="E59" s="299"/>
      <c r="F59" s="299"/>
      <c r="G59" s="299"/>
      <c r="H59" s="299"/>
      <c r="I59" s="300"/>
    </row>
    <row r="60" spans="1:9" ht="11.25" outlineLevel="1">
      <c r="A60" s="16"/>
      <c r="B60" s="49" t="s">
        <v>473</v>
      </c>
      <c r="C60" s="276" t="str">
        <f>"L7.2."&amp;B60</f>
        <v>L7.2.НН</v>
      </c>
      <c r="D60" s="49" t="s">
        <v>825</v>
      </c>
      <c r="E60" s="299"/>
      <c r="F60" s="299"/>
      <c r="G60" s="299"/>
      <c r="H60" s="299"/>
      <c r="I60" s="300"/>
    </row>
    <row r="61" spans="1:9" ht="11.25">
      <c r="A61" s="16" t="s">
        <v>191</v>
      </c>
      <c r="B61" s="49" t="s">
        <v>332</v>
      </c>
      <c r="C61" s="49" t="s">
        <v>749</v>
      </c>
      <c r="D61" s="49" t="s">
        <v>332</v>
      </c>
      <c r="E61" s="299"/>
      <c r="F61" s="299"/>
      <c r="G61" s="299"/>
      <c r="H61" s="299"/>
      <c r="I61" s="300"/>
    </row>
    <row r="62" spans="1:9" ht="22.5">
      <c r="A62" s="16" t="s">
        <v>26</v>
      </c>
      <c r="B62" s="49" t="s">
        <v>126</v>
      </c>
      <c r="C62" s="49" t="s">
        <v>750</v>
      </c>
      <c r="D62" s="49" t="s">
        <v>826</v>
      </c>
      <c r="E62" s="105">
        <f>SUM(E63:E67)</f>
        <v>0</v>
      </c>
      <c r="F62" s="105">
        <f>SUM(F63:F67)</f>
        <v>0</v>
      </c>
      <c r="G62" s="105">
        <f>SUM(G63:G67)</f>
        <v>0</v>
      </c>
      <c r="H62" s="105">
        <f>SUM(H63:H67)</f>
        <v>0</v>
      </c>
      <c r="I62" s="34">
        <f>SUM(I63:I67)</f>
        <v>0</v>
      </c>
    </row>
    <row r="63" spans="1:9" ht="11.25" outlineLevel="1">
      <c r="A63" s="16"/>
      <c r="B63" s="49" t="s">
        <v>418</v>
      </c>
      <c r="C63" s="49" t="s">
        <v>811</v>
      </c>
      <c r="D63" s="49" t="s">
        <v>827</v>
      </c>
      <c r="E63" s="4"/>
      <c r="F63" s="4"/>
      <c r="G63" s="4"/>
      <c r="H63" s="4"/>
      <c r="I63" s="86"/>
    </row>
    <row r="64" spans="1:9" ht="11.25" outlineLevel="1">
      <c r="A64" s="16"/>
      <c r="B64" s="49" t="s">
        <v>284</v>
      </c>
      <c r="C64" s="49"/>
      <c r="D64" s="49"/>
      <c r="E64" s="299"/>
      <c r="F64" s="299"/>
      <c r="G64" s="299"/>
      <c r="H64" s="299"/>
      <c r="I64" s="300"/>
    </row>
    <row r="65" spans="1:9" ht="11.25" outlineLevel="1">
      <c r="A65" s="16"/>
      <c r="B65" s="49"/>
      <c r="C65" s="49"/>
      <c r="D65" s="49"/>
      <c r="E65" s="299"/>
      <c r="F65" s="299"/>
      <c r="G65" s="299"/>
      <c r="H65" s="299"/>
      <c r="I65" s="300"/>
    </row>
    <row r="66" spans="1:9" ht="11.25" outlineLevel="1">
      <c r="A66" s="16"/>
      <c r="B66" s="49"/>
      <c r="C66" s="49"/>
      <c r="D66" s="49"/>
      <c r="E66" s="299"/>
      <c r="F66" s="299"/>
      <c r="G66" s="299"/>
      <c r="H66" s="299"/>
      <c r="I66" s="300"/>
    </row>
    <row r="67" spans="1:9" ht="12.75" outlineLevel="1">
      <c r="A67" s="29"/>
      <c r="B67" s="274" t="s">
        <v>0</v>
      </c>
      <c r="C67" s="274"/>
      <c r="D67" s="274" t="s">
        <v>0</v>
      </c>
      <c r="E67" s="44"/>
      <c r="F67" s="44"/>
      <c r="G67" s="44"/>
      <c r="H67" s="44"/>
      <c r="I67" s="38"/>
    </row>
    <row r="68" spans="1:9" ht="22.5">
      <c r="A68" s="102" t="s">
        <v>459</v>
      </c>
      <c r="B68" s="101" t="s">
        <v>195</v>
      </c>
      <c r="C68" s="101" t="s">
        <v>699</v>
      </c>
      <c r="D68" s="101" t="s">
        <v>828</v>
      </c>
      <c r="E68" s="105">
        <f>E10+E17+E20+E21+E22+E49</f>
        <v>0</v>
      </c>
      <c r="F68" s="105">
        <f>F10+F17+F20+F21+F22+F49</f>
        <v>0</v>
      </c>
      <c r="G68" s="105">
        <f>G10+G17+G20+G21+G22+G49</f>
        <v>0</v>
      </c>
      <c r="H68" s="105">
        <f>H10+H17+H20+H21+H22+H49</f>
        <v>0</v>
      </c>
      <c r="I68" s="34">
        <f>I10+I17+I20+I21+I22+I49</f>
        <v>0</v>
      </c>
    </row>
    <row r="69" spans="1:9" ht="11.25" outlineLevel="1">
      <c r="A69" s="16"/>
      <c r="B69" s="49" t="s">
        <v>418</v>
      </c>
      <c r="C69" s="49"/>
      <c r="D69" s="49"/>
      <c r="E69" s="4"/>
      <c r="F69" s="4"/>
      <c r="G69" s="4"/>
      <c r="H69" s="4"/>
      <c r="I69" s="86"/>
    </row>
    <row r="70" spans="1:9" ht="11.25" outlineLevel="1">
      <c r="A70" s="16"/>
      <c r="B70" s="49" t="s">
        <v>519</v>
      </c>
      <c r="C70" s="276" t="str">
        <f>"L8."&amp;B70</f>
        <v>L8.ВН</v>
      </c>
      <c r="D70" s="49" t="s">
        <v>829</v>
      </c>
      <c r="E70" s="299"/>
      <c r="F70" s="299"/>
      <c r="G70" s="299"/>
      <c r="H70" s="299"/>
      <c r="I70" s="300"/>
    </row>
    <row r="71" spans="1:9" ht="11.25" outlineLevel="1">
      <c r="A71" s="16"/>
      <c r="B71" s="49" t="s">
        <v>477</v>
      </c>
      <c r="C71" s="276" t="str">
        <f>"L8."&amp;B71</f>
        <v>L8.СН1</v>
      </c>
      <c r="D71" s="49" t="s">
        <v>830</v>
      </c>
      <c r="E71" s="299"/>
      <c r="F71" s="299"/>
      <c r="G71" s="299"/>
      <c r="H71" s="299"/>
      <c r="I71" s="300"/>
    </row>
    <row r="72" spans="1:9" ht="11.25" outlineLevel="1">
      <c r="A72" s="16"/>
      <c r="B72" s="49" t="s">
        <v>478</v>
      </c>
      <c r="C72" s="276" t="str">
        <f>"L8."&amp;B72</f>
        <v>L8.СН2</v>
      </c>
      <c r="D72" s="49" t="s">
        <v>831</v>
      </c>
      <c r="E72" s="299"/>
      <c r="F72" s="299"/>
      <c r="G72" s="299"/>
      <c r="H72" s="299"/>
      <c r="I72" s="300"/>
    </row>
    <row r="73" spans="1:9" ht="12" outlineLevel="1" thickBot="1">
      <c r="A73" s="22"/>
      <c r="B73" s="52" t="s">
        <v>473</v>
      </c>
      <c r="C73" s="277" t="str">
        <f>"L8."&amp;B73</f>
        <v>L8.НН</v>
      </c>
      <c r="D73" s="52" t="s">
        <v>832</v>
      </c>
      <c r="E73" s="308"/>
      <c r="F73" s="308"/>
      <c r="G73" s="308"/>
      <c r="H73" s="308"/>
      <c r="I73" s="312"/>
    </row>
  </sheetData>
  <sheetProtection password="CE28" sheet="1" objects="1" scenarios="1" formatCells="0" formatRows="0"/>
  <protectedRanges>
    <protectedRange sqref="E70:I73 E10:I10 E13:I17 E19:I22 E24:I25 B64:I66 E48:I48 E51:I61 B28:I46" name="Диапазон1"/>
  </protectedRanges>
  <mergeCells count="10">
    <mergeCell ref="A2:I2"/>
    <mergeCell ref="I4:I6"/>
    <mergeCell ref="A4:A6"/>
    <mergeCell ref="B4:B6"/>
    <mergeCell ref="G4:G6"/>
    <mergeCell ref="E4:E6"/>
    <mergeCell ref="F4:F6"/>
    <mergeCell ref="H4:H6"/>
    <mergeCell ref="C4:C6"/>
    <mergeCell ref="D4:D6"/>
  </mergeCells>
  <hyperlinks>
    <hyperlink ref="B47" tooltip="Кликните по гиперссылке для добавления новой строки" display="Добавить строки"/>
    <hyperlink ref="B67" tooltip="Кликните по гиперссылке для добавления новой строки" display="Добавить строки"/>
  </hyperlinks>
  <printOptions/>
  <pageMargins left="0.85" right="0.3937007874015748" top="0.45" bottom="0.1968503937007874" header="0.47" footer="0.5118110236220472"/>
  <pageSetup blackAndWhite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9">
    <tabColor indexed="62"/>
    <pageSetUpPr fitToPage="1"/>
  </sheetPr>
  <dimension ref="A1:N64"/>
  <sheetViews>
    <sheetView showGridLines="0" zoomScale="75" zoomScaleNormal="75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2" sqref="G62"/>
    </sheetView>
  </sheetViews>
  <sheetFormatPr defaultColWidth="9.140625" defaultRowHeight="11.25"/>
  <cols>
    <col min="1" max="1" width="6.28125" style="7" customWidth="1"/>
    <col min="2" max="2" width="41.421875" style="48" customWidth="1"/>
    <col min="3" max="3" width="15.8515625" style="7" customWidth="1"/>
    <col min="4" max="5" width="14.7109375" style="7" hidden="1" customWidth="1"/>
    <col min="6" max="6" width="69.00390625" style="7" hidden="1" customWidth="1"/>
    <col min="7" max="8" width="16.28125" style="7" customWidth="1"/>
    <col min="9" max="10" width="14.8515625" style="7" customWidth="1"/>
    <col min="11" max="11" width="14.8515625" style="84" customWidth="1"/>
    <col min="12" max="17" width="11.7109375" style="7" customWidth="1"/>
    <col min="18" max="16384" width="9.140625" style="7" customWidth="1"/>
  </cols>
  <sheetData>
    <row r="1" ht="11.25">
      <c r="K1" s="7" t="s">
        <v>54</v>
      </c>
    </row>
    <row r="2" spans="1:11" ht="40.5" customHeight="1">
      <c r="A2" s="401" t="s">
        <v>554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2" ht="15" customHeight="1" thickBot="1">
      <c r="A3" s="9"/>
      <c r="B3" s="51"/>
      <c r="C3" s="9"/>
      <c r="D3" s="9"/>
      <c r="E3" s="9"/>
      <c r="F3" s="9"/>
      <c r="G3" s="9"/>
      <c r="H3" s="9"/>
      <c r="I3" s="9"/>
      <c r="J3" s="9"/>
      <c r="K3" s="108"/>
      <c r="L3" s="9"/>
    </row>
    <row r="4" spans="1:13" ht="28.5" customHeight="1">
      <c r="A4" s="53" t="s">
        <v>136</v>
      </c>
      <c r="B4" s="42" t="s">
        <v>160</v>
      </c>
      <c r="C4" s="42" t="s">
        <v>82</v>
      </c>
      <c r="D4" s="42"/>
      <c r="E4" s="42"/>
      <c r="F4" s="42"/>
      <c r="G4" s="220" t="s">
        <v>600</v>
      </c>
      <c r="H4" s="220" t="s">
        <v>601</v>
      </c>
      <c r="I4" s="220" t="s">
        <v>602</v>
      </c>
      <c r="J4" s="220" t="s">
        <v>619</v>
      </c>
      <c r="K4" s="222" t="s">
        <v>603</v>
      </c>
      <c r="L4" s="108"/>
      <c r="M4" s="9"/>
    </row>
    <row r="5" spans="1:13" ht="12" thickBot="1">
      <c r="A5" s="56">
        <v>1</v>
      </c>
      <c r="B5" s="57">
        <v>2</v>
      </c>
      <c r="C5" s="57">
        <v>4</v>
      </c>
      <c r="D5" s="57"/>
      <c r="E5" s="57"/>
      <c r="F5" s="57"/>
      <c r="G5" s="57">
        <v>5</v>
      </c>
      <c r="H5" s="57">
        <v>6</v>
      </c>
      <c r="I5" s="57">
        <v>7</v>
      </c>
      <c r="J5" s="57">
        <v>8</v>
      </c>
      <c r="K5" s="59">
        <v>9</v>
      </c>
      <c r="L5" s="108"/>
      <c r="M5" s="9"/>
    </row>
    <row r="6" spans="1:13" ht="22.5">
      <c r="A6" s="2" t="s">
        <v>452</v>
      </c>
      <c r="B6" s="79" t="s">
        <v>243</v>
      </c>
      <c r="C6" s="1" t="s">
        <v>467</v>
      </c>
      <c r="D6" s="1" t="s">
        <v>627</v>
      </c>
      <c r="E6" s="1" t="s">
        <v>733</v>
      </c>
      <c r="F6" s="1" t="s">
        <v>837</v>
      </c>
      <c r="G6" s="45" t="e">
        <f>G7+G8+G12</f>
        <v>#DIV/0!</v>
      </c>
      <c r="H6" s="45" t="e">
        <f>H7+H8+H12</f>
        <v>#DIV/0!</v>
      </c>
      <c r="I6" s="45" t="e">
        <f>I7+I8+I12</f>
        <v>#DIV/0!</v>
      </c>
      <c r="J6" s="45" t="e">
        <f>J7+J8+J12</f>
        <v>#DIV/0!</v>
      </c>
      <c r="K6" s="46" t="e">
        <f>K7+K8+K12</f>
        <v>#DIV/0!</v>
      </c>
      <c r="L6" s="108"/>
      <c r="M6" s="9"/>
    </row>
    <row r="7" spans="1:13" ht="11.25">
      <c r="A7" s="16"/>
      <c r="B7" s="49" t="s">
        <v>519</v>
      </c>
      <c r="C7" s="8"/>
      <c r="D7" s="8"/>
      <c r="E7" s="8"/>
      <c r="F7" s="8"/>
      <c r="G7" s="105" t="e">
        <f>'18.2'!F57</f>
        <v>#DIV/0!</v>
      </c>
      <c r="H7" s="105" t="e">
        <f>'18.2'!G57</f>
        <v>#DIV/0!</v>
      </c>
      <c r="I7" s="105" t="e">
        <f>'18.2'!H57</f>
        <v>#DIV/0!</v>
      </c>
      <c r="J7" s="105" t="e">
        <f>'18.2'!I57</f>
        <v>#DIV/0!</v>
      </c>
      <c r="K7" s="105" t="e">
        <f>'18.2'!J57</f>
        <v>#DIV/0!</v>
      </c>
      <c r="L7" s="108"/>
      <c r="M7" s="9"/>
    </row>
    <row r="8" spans="1:13" ht="11.25">
      <c r="A8" s="16"/>
      <c r="B8" s="49" t="s">
        <v>520</v>
      </c>
      <c r="C8" s="8"/>
      <c r="D8" s="8"/>
      <c r="E8" s="8"/>
      <c r="F8" s="8"/>
      <c r="G8" s="35" t="e">
        <f>G10+G11</f>
        <v>#DIV/0!</v>
      </c>
      <c r="H8" s="35" t="e">
        <f>H10+H11</f>
        <v>#DIV/0!</v>
      </c>
      <c r="I8" s="35" t="e">
        <f>I10+I11</f>
        <v>#DIV/0!</v>
      </c>
      <c r="J8" s="35" t="e">
        <f>J10+J11</f>
        <v>#DIV/0!</v>
      </c>
      <c r="K8" s="34" t="e">
        <f>K10+K11</f>
        <v>#DIV/0!</v>
      </c>
      <c r="L8" s="108"/>
      <c r="M8" s="9"/>
    </row>
    <row r="9" spans="1:13" ht="11.25">
      <c r="A9" s="16"/>
      <c r="B9" s="49" t="s">
        <v>418</v>
      </c>
      <c r="C9" s="8"/>
      <c r="D9" s="8"/>
      <c r="E9" s="8"/>
      <c r="F9" s="8"/>
      <c r="G9" s="4"/>
      <c r="H9" s="4"/>
      <c r="I9" s="4"/>
      <c r="J9" s="4"/>
      <c r="K9" s="86"/>
      <c r="L9" s="108"/>
      <c r="M9" s="9"/>
    </row>
    <row r="10" spans="1:13" ht="11.25">
      <c r="A10" s="16"/>
      <c r="B10" s="49" t="s">
        <v>477</v>
      </c>
      <c r="C10" s="8"/>
      <c r="D10" s="8"/>
      <c r="E10" s="8"/>
      <c r="F10" s="8"/>
      <c r="G10" s="105" t="e">
        <f>'18.2'!F58</f>
        <v>#DIV/0!</v>
      </c>
      <c r="H10" s="105" t="e">
        <f>'18.2'!G58</f>
        <v>#DIV/0!</v>
      </c>
      <c r="I10" s="105" t="e">
        <f>'18.2'!H58</f>
        <v>#DIV/0!</v>
      </c>
      <c r="J10" s="105" t="e">
        <f>'18.2'!I58</f>
        <v>#DIV/0!</v>
      </c>
      <c r="K10" s="105" t="e">
        <f>'18.2'!J58</f>
        <v>#DIV/0!</v>
      </c>
      <c r="L10" s="108"/>
      <c r="M10" s="9"/>
    </row>
    <row r="11" spans="1:13" ht="11.25">
      <c r="A11" s="16"/>
      <c r="B11" s="49" t="s">
        <v>478</v>
      </c>
      <c r="C11" s="8"/>
      <c r="D11" s="8"/>
      <c r="E11" s="8"/>
      <c r="F11" s="8"/>
      <c r="G11" s="105" t="e">
        <f>'18.2'!F59</f>
        <v>#DIV/0!</v>
      </c>
      <c r="H11" s="105" t="e">
        <f>'18.2'!G59</f>
        <v>#DIV/0!</v>
      </c>
      <c r="I11" s="105" t="e">
        <f>'18.2'!H59</f>
        <v>#DIV/0!</v>
      </c>
      <c r="J11" s="105" t="e">
        <f>'18.2'!I59</f>
        <v>#DIV/0!</v>
      </c>
      <c r="K11" s="105" t="e">
        <f>'18.2'!J59</f>
        <v>#DIV/0!</v>
      </c>
      <c r="L11" s="108"/>
      <c r="M11" s="9"/>
    </row>
    <row r="12" spans="1:13" ht="11.25">
      <c r="A12" s="16"/>
      <c r="B12" s="49" t="s">
        <v>473</v>
      </c>
      <c r="C12" s="8"/>
      <c r="D12" s="8"/>
      <c r="E12" s="8"/>
      <c r="F12" s="8"/>
      <c r="G12" s="105" t="e">
        <f>'18.2'!F60</f>
        <v>#DIV/0!</v>
      </c>
      <c r="H12" s="105" t="e">
        <f>'18.2'!G60</f>
        <v>#DIV/0!</v>
      </c>
      <c r="I12" s="105" t="e">
        <f>'18.2'!H60</f>
        <v>#DIV/0!</v>
      </c>
      <c r="J12" s="105" t="e">
        <f>'18.2'!I60</f>
        <v>#DIV/0!</v>
      </c>
      <c r="K12" s="105" t="e">
        <f>'18.2'!J60</f>
        <v>#DIV/0!</v>
      </c>
      <c r="L12" s="108"/>
      <c r="M12" s="9"/>
    </row>
    <row r="13" spans="1:13" ht="22.5">
      <c r="A13" s="16" t="s">
        <v>453</v>
      </c>
      <c r="B13" s="49" t="s">
        <v>108</v>
      </c>
      <c r="C13" s="8" t="s">
        <v>467</v>
      </c>
      <c r="D13" s="8" t="s">
        <v>638</v>
      </c>
      <c r="E13" s="8"/>
      <c r="F13" s="49" t="s">
        <v>838</v>
      </c>
      <c r="G13" s="35">
        <f>G14+G15+G19</f>
        <v>0</v>
      </c>
      <c r="H13" s="35">
        <f>H14+H15+H19</f>
        <v>0</v>
      </c>
      <c r="I13" s="35">
        <f>I14+I15+I19</f>
        <v>0</v>
      </c>
      <c r="J13" s="35">
        <f>J14+J15+J19</f>
        <v>0</v>
      </c>
      <c r="K13" s="34">
        <f>K14+K15+K19</f>
        <v>0</v>
      </c>
      <c r="L13" s="108"/>
      <c r="M13" s="9"/>
    </row>
    <row r="14" spans="1:13" ht="11.25">
      <c r="A14" s="16"/>
      <c r="B14" s="49" t="s">
        <v>519</v>
      </c>
      <c r="C14" s="8"/>
      <c r="D14" s="8"/>
      <c r="E14" s="8"/>
      <c r="F14" s="8"/>
      <c r="G14" s="105">
        <f>'21.3'!E70</f>
        <v>0</v>
      </c>
      <c r="H14" s="105">
        <f>'21.3'!F70</f>
        <v>0</v>
      </c>
      <c r="I14" s="105">
        <f>'21.3'!G70</f>
        <v>0</v>
      </c>
      <c r="J14" s="105">
        <f>'21.3'!H70</f>
        <v>0</v>
      </c>
      <c r="K14" s="34">
        <f>'21.3'!I70</f>
        <v>0</v>
      </c>
      <c r="L14" s="108"/>
      <c r="M14" s="9"/>
    </row>
    <row r="15" spans="1:13" ht="11.25">
      <c r="A15" s="16"/>
      <c r="B15" s="49" t="s">
        <v>520</v>
      </c>
      <c r="C15" s="8"/>
      <c r="D15" s="8"/>
      <c r="E15" s="8"/>
      <c r="F15" s="8"/>
      <c r="G15" s="35">
        <f>G17+G18</f>
        <v>0</v>
      </c>
      <c r="H15" s="35">
        <f>H17+H18</f>
        <v>0</v>
      </c>
      <c r="I15" s="35">
        <f>I17+I18</f>
        <v>0</v>
      </c>
      <c r="J15" s="35">
        <f>J17+J18</f>
        <v>0</v>
      </c>
      <c r="K15" s="34">
        <f>K17+K18</f>
        <v>0</v>
      </c>
      <c r="L15" s="108"/>
      <c r="M15" s="9"/>
    </row>
    <row r="16" spans="1:13" ht="11.25">
      <c r="A16" s="16"/>
      <c r="B16" s="49" t="s">
        <v>418</v>
      </c>
      <c r="C16" s="8"/>
      <c r="D16" s="8"/>
      <c r="E16" s="8"/>
      <c r="F16" s="8"/>
      <c r="G16" s="4"/>
      <c r="H16" s="4"/>
      <c r="I16" s="4"/>
      <c r="J16" s="4"/>
      <c r="K16" s="86"/>
      <c r="L16" s="108"/>
      <c r="M16" s="9"/>
    </row>
    <row r="17" spans="1:13" ht="11.25">
      <c r="A17" s="16"/>
      <c r="B17" s="49" t="s">
        <v>477</v>
      </c>
      <c r="C17" s="8"/>
      <c r="D17" s="8"/>
      <c r="E17" s="8"/>
      <c r="F17" s="8"/>
      <c r="G17" s="105">
        <f>'21.3'!E71</f>
        <v>0</v>
      </c>
      <c r="H17" s="105">
        <f>'21.3'!F71</f>
        <v>0</v>
      </c>
      <c r="I17" s="105">
        <f>'21.3'!G71</f>
        <v>0</v>
      </c>
      <c r="J17" s="105">
        <f>'21.3'!H71</f>
        <v>0</v>
      </c>
      <c r="K17" s="34">
        <f>'21.3'!I71</f>
        <v>0</v>
      </c>
      <c r="L17" s="108"/>
      <c r="M17" s="9"/>
    </row>
    <row r="18" spans="1:13" ht="11.25">
      <c r="A18" s="16"/>
      <c r="B18" s="49" t="s">
        <v>478</v>
      </c>
      <c r="C18" s="8"/>
      <c r="D18" s="8"/>
      <c r="E18" s="8"/>
      <c r="F18" s="8"/>
      <c r="G18" s="105">
        <f>'21.3'!E72</f>
        <v>0</v>
      </c>
      <c r="H18" s="105">
        <f>'21.3'!F72</f>
        <v>0</v>
      </c>
      <c r="I18" s="105">
        <f>'21.3'!G72</f>
        <v>0</v>
      </c>
      <c r="J18" s="105">
        <f>'21.3'!H72</f>
        <v>0</v>
      </c>
      <c r="K18" s="34">
        <f>'21.3'!I72</f>
        <v>0</v>
      </c>
      <c r="L18" s="108"/>
      <c r="M18" s="9"/>
    </row>
    <row r="19" spans="1:13" ht="11.25">
      <c r="A19" s="16"/>
      <c r="B19" s="49" t="s">
        <v>473</v>
      </c>
      <c r="C19" s="8"/>
      <c r="D19" s="8"/>
      <c r="E19" s="8"/>
      <c r="F19" s="8"/>
      <c r="G19" s="105">
        <f>'21.3'!E73</f>
        <v>0</v>
      </c>
      <c r="H19" s="105">
        <f>'21.3'!F73</f>
        <v>0</v>
      </c>
      <c r="I19" s="105">
        <f>'21.3'!G73</f>
        <v>0</v>
      </c>
      <c r="J19" s="105">
        <f>'21.3'!H73</f>
        <v>0</v>
      </c>
      <c r="K19" s="34">
        <f>'21.3'!I73</f>
        <v>0</v>
      </c>
      <c r="L19" s="108"/>
      <c r="M19" s="9"/>
    </row>
    <row r="20" spans="1:13" ht="11.25">
      <c r="A20" s="16" t="s">
        <v>454</v>
      </c>
      <c r="B20" s="49" t="s">
        <v>27</v>
      </c>
      <c r="C20" s="8" t="s">
        <v>153</v>
      </c>
      <c r="D20" s="8" t="s">
        <v>640</v>
      </c>
      <c r="E20" s="8" t="s">
        <v>671</v>
      </c>
      <c r="F20" s="8"/>
      <c r="G20" s="35" t="e">
        <f>G13/G6*100</f>
        <v>#DIV/0!</v>
      </c>
      <c r="H20" s="35" t="e">
        <f>H13/H6*100</f>
        <v>#DIV/0!</v>
      </c>
      <c r="I20" s="35" t="e">
        <f>I13/I6*100</f>
        <v>#DIV/0!</v>
      </c>
      <c r="J20" s="35" t="e">
        <f>J13/J6*100</f>
        <v>#DIV/0!</v>
      </c>
      <c r="K20" s="34" t="e">
        <f>K13/K6*100</f>
        <v>#DIV/0!</v>
      </c>
      <c r="L20" s="108"/>
      <c r="M20" s="9"/>
    </row>
    <row r="21" spans="1:13" ht="22.5">
      <c r="A21" s="16" t="s">
        <v>455</v>
      </c>
      <c r="B21" s="49" t="s">
        <v>474</v>
      </c>
      <c r="C21" s="8" t="s">
        <v>467</v>
      </c>
      <c r="D21" s="8" t="s">
        <v>641</v>
      </c>
      <c r="E21" s="8" t="s">
        <v>733</v>
      </c>
      <c r="F21" s="49" t="s">
        <v>839</v>
      </c>
      <c r="G21" s="35" t="e">
        <f>G6+G13</f>
        <v>#DIV/0!</v>
      </c>
      <c r="H21" s="35" t="e">
        <f aca="true" t="shared" si="0" ref="G21:H23">H6+H13</f>
        <v>#DIV/0!</v>
      </c>
      <c r="I21" s="35" t="e">
        <f aca="true" t="shared" si="1" ref="I21:K23">I6+I13</f>
        <v>#DIV/0!</v>
      </c>
      <c r="J21" s="35" t="e">
        <f>J6+J13</f>
        <v>#DIV/0!</v>
      </c>
      <c r="K21" s="34" t="e">
        <f t="shared" si="1"/>
        <v>#DIV/0!</v>
      </c>
      <c r="L21" s="108"/>
      <c r="M21" s="9"/>
    </row>
    <row r="22" spans="1:14" ht="11.25">
      <c r="A22" s="16"/>
      <c r="B22" s="49" t="s">
        <v>519</v>
      </c>
      <c r="C22" s="8"/>
      <c r="D22" s="8"/>
      <c r="E22" s="8"/>
      <c r="F22" s="8"/>
      <c r="G22" s="35" t="e">
        <f t="shared" si="0"/>
        <v>#DIV/0!</v>
      </c>
      <c r="H22" s="35" t="e">
        <f t="shared" si="0"/>
        <v>#DIV/0!</v>
      </c>
      <c r="I22" s="35" t="e">
        <f t="shared" si="1"/>
        <v>#DIV/0!</v>
      </c>
      <c r="J22" s="35" t="e">
        <f>J7+J14</f>
        <v>#DIV/0!</v>
      </c>
      <c r="K22" s="34" t="e">
        <f t="shared" si="1"/>
        <v>#DIV/0!</v>
      </c>
      <c r="L22" s="108"/>
      <c r="M22" s="9"/>
      <c r="N22" s="9"/>
    </row>
    <row r="23" spans="1:12" ht="11.25">
      <c r="A23" s="16"/>
      <c r="B23" s="49" t="s">
        <v>520</v>
      </c>
      <c r="C23" s="8"/>
      <c r="D23" s="8"/>
      <c r="E23" s="8"/>
      <c r="F23" s="8"/>
      <c r="G23" s="35" t="e">
        <f>G8+G15</f>
        <v>#DIV/0!</v>
      </c>
      <c r="H23" s="35" t="e">
        <f t="shared" si="0"/>
        <v>#DIV/0!</v>
      </c>
      <c r="I23" s="35" t="e">
        <f t="shared" si="1"/>
        <v>#DIV/0!</v>
      </c>
      <c r="J23" s="35" t="e">
        <f>J8+J15</f>
        <v>#DIV/0!</v>
      </c>
      <c r="K23" s="34" t="e">
        <f t="shared" si="1"/>
        <v>#DIV/0!</v>
      </c>
      <c r="L23" s="108"/>
    </row>
    <row r="24" spans="1:12" ht="11.25">
      <c r="A24" s="16"/>
      <c r="B24" s="49" t="s">
        <v>418</v>
      </c>
      <c r="C24" s="8"/>
      <c r="D24" s="8"/>
      <c r="E24" s="8"/>
      <c r="F24" s="8"/>
      <c r="G24" s="4"/>
      <c r="H24" s="4"/>
      <c r="I24" s="4"/>
      <c r="J24" s="4"/>
      <c r="K24" s="86"/>
      <c r="L24" s="108"/>
    </row>
    <row r="25" spans="1:14" ht="11.25">
      <c r="A25" s="16"/>
      <c r="B25" s="49" t="s">
        <v>477</v>
      </c>
      <c r="C25" s="8"/>
      <c r="D25" s="8"/>
      <c r="E25" s="8"/>
      <c r="F25" s="8"/>
      <c r="G25" s="35" t="e">
        <f aca="true" t="shared" si="2" ref="G25:H27">G10+G17</f>
        <v>#DIV/0!</v>
      </c>
      <c r="H25" s="35" t="e">
        <f t="shared" si="2"/>
        <v>#DIV/0!</v>
      </c>
      <c r="I25" s="35" t="e">
        <f aca="true" t="shared" si="3" ref="I25:K27">I10+I17</f>
        <v>#DIV/0!</v>
      </c>
      <c r="J25" s="35" t="e">
        <f>J10+J17</f>
        <v>#DIV/0!</v>
      </c>
      <c r="K25" s="34" t="e">
        <f t="shared" si="3"/>
        <v>#DIV/0!</v>
      </c>
      <c r="L25" s="108"/>
      <c r="M25" s="9"/>
      <c r="N25" s="9"/>
    </row>
    <row r="26" spans="1:14" ht="11.25">
      <c r="A26" s="16"/>
      <c r="B26" s="49" t="s">
        <v>478</v>
      </c>
      <c r="C26" s="8"/>
      <c r="D26" s="8"/>
      <c r="E26" s="8"/>
      <c r="F26" s="8"/>
      <c r="G26" s="35" t="e">
        <f t="shared" si="2"/>
        <v>#DIV/0!</v>
      </c>
      <c r="H26" s="35" t="e">
        <f t="shared" si="2"/>
        <v>#DIV/0!</v>
      </c>
      <c r="I26" s="35" t="e">
        <f t="shared" si="3"/>
        <v>#DIV/0!</v>
      </c>
      <c r="J26" s="35" t="e">
        <f>J11+J18</f>
        <v>#DIV/0!</v>
      </c>
      <c r="K26" s="34" t="e">
        <f t="shared" si="3"/>
        <v>#DIV/0!</v>
      </c>
      <c r="L26" s="108"/>
      <c r="M26" s="9"/>
      <c r="N26" s="9"/>
    </row>
    <row r="27" spans="1:14" ht="11.25">
      <c r="A27" s="16"/>
      <c r="B27" s="49" t="s">
        <v>473</v>
      </c>
      <c r="C27" s="8"/>
      <c r="D27" s="8"/>
      <c r="E27" s="8"/>
      <c r="F27" s="8"/>
      <c r="G27" s="35" t="e">
        <f t="shared" si="2"/>
        <v>#DIV/0!</v>
      </c>
      <c r="H27" s="35" t="e">
        <f t="shared" si="2"/>
        <v>#DIV/0!</v>
      </c>
      <c r="I27" s="35" t="e">
        <f t="shared" si="3"/>
        <v>#DIV/0!</v>
      </c>
      <c r="J27" s="35" t="e">
        <f>J12+J19</f>
        <v>#DIV/0!</v>
      </c>
      <c r="K27" s="34" t="e">
        <f t="shared" si="3"/>
        <v>#DIV/0!</v>
      </c>
      <c r="L27" s="108"/>
      <c r="M27" s="9"/>
      <c r="N27" s="9"/>
    </row>
    <row r="28" spans="1:13" ht="33.75">
      <c r="A28" s="16" t="s">
        <v>326</v>
      </c>
      <c r="B28" s="49" t="s">
        <v>179</v>
      </c>
      <c r="C28" s="8"/>
      <c r="D28" s="8" t="s">
        <v>833</v>
      </c>
      <c r="E28" s="8"/>
      <c r="F28" s="8" t="s">
        <v>179</v>
      </c>
      <c r="G28" s="234">
        <f>(5!$F$21)</f>
        <v>0</v>
      </c>
      <c r="H28" s="234">
        <f>(5!$K$21)</f>
        <v>0</v>
      </c>
      <c r="I28" s="234">
        <f>(5!$P$21)</f>
        <v>0</v>
      </c>
      <c r="J28" s="234">
        <f>(5!$U$21)</f>
        <v>0</v>
      </c>
      <c r="K28" s="235">
        <f>(5!$Z$21)</f>
        <v>0</v>
      </c>
      <c r="L28" s="108"/>
      <c r="M28" s="9"/>
    </row>
    <row r="29" spans="1:14" ht="22.5">
      <c r="A29" s="16" t="s">
        <v>327</v>
      </c>
      <c r="B29" s="49" t="s">
        <v>29</v>
      </c>
      <c r="C29" s="8" t="s">
        <v>442</v>
      </c>
      <c r="D29" s="8" t="s">
        <v>834</v>
      </c>
      <c r="E29" s="8" t="s">
        <v>842</v>
      </c>
      <c r="F29" s="8"/>
      <c r="G29" s="105">
        <f>(5!$H$21)+(5!$I$21)+(5!$J$21)</f>
        <v>0</v>
      </c>
      <c r="H29" s="105">
        <f>(5!$M$21)+(5!$N$21)+(5!$O$21)</f>
        <v>0</v>
      </c>
      <c r="I29" s="105">
        <f>(5!$R$21)+(5!$S$21)+(5!$T$21)</f>
        <v>0</v>
      </c>
      <c r="J29" s="105">
        <f>(5!$W$21)+(5!$X$21)+(5!$Y$21)</f>
        <v>0</v>
      </c>
      <c r="K29" s="105">
        <f>(5!$AB$21)+(5!$AC$21)+(5!$AD$21)</f>
        <v>0</v>
      </c>
      <c r="L29" s="108"/>
      <c r="M29" s="9"/>
      <c r="N29" s="9"/>
    </row>
    <row r="30" spans="1:14" ht="22.5">
      <c r="A30" s="16" t="s">
        <v>328</v>
      </c>
      <c r="B30" s="49" t="s">
        <v>28</v>
      </c>
      <c r="C30" s="8" t="s">
        <v>442</v>
      </c>
      <c r="D30" s="8" t="s">
        <v>835</v>
      </c>
      <c r="E30" s="8" t="s">
        <v>842</v>
      </c>
      <c r="F30" s="8"/>
      <c r="G30" s="105">
        <f>(5!$I$21)+(5!$J$21)</f>
        <v>0</v>
      </c>
      <c r="H30" s="105">
        <f>(5!$N$21)+(5!$O$21)</f>
        <v>0</v>
      </c>
      <c r="I30" s="105">
        <f>(5!$S$21)+(5!$T$21)</f>
        <v>0</v>
      </c>
      <c r="J30" s="105">
        <f>(5!$X$21)+(5!$Y$21)</f>
        <v>0</v>
      </c>
      <c r="K30" s="34">
        <f>(5!$AC$21)+(5!$AD$21)</f>
        <v>0</v>
      </c>
      <c r="L30" s="108"/>
      <c r="M30" s="9"/>
      <c r="N30" s="9"/>
    </row>
    <row r="31" spans="1:14" ht="11.25">
      <c r="A31" s="16" t="s">
        <v>329</v>
      </c>
      <c r="B31" s="49" t="s">
        <v>318</v>
      </c>
      <c r="C31" s="8" t="s">
        <v>442</v>
      </c>
      <c r="D31" s="8" t="s">
        <v>836</v>
      </c>
      <c r="E31" s="8" t="s">
        <v>842</v>
      </c>
      <c r="F31" s="8"/>
      <c r="G31" s="105">
        <f>(5!$J$21)</f>
        <v>0</v>
      </c>
      <c r="H31" s="105">
        <f>(5!$O$21)</f>
        <v>0</v>
      </c>
      <c r="I31" s="105">
        <f>(5!$T$21)</f>
        <v>0</v>
      </c>
      <c r="J31" s="105">
        <f>(5!$Y$21)</f>
        <v>0</v>
      </c>
      <c r="K31" s="34">
        <f>(5!$AD$21)</f>
        <v>0</v>
      </c>
      <c r="L31" s="108"/>
      <c r="M31" s="9"/>
      <c r="N31" s="9"/>
    </row>
    <row r="32" spans="1:12" ht="33.75">
      <c r="A32" s="16" t="s">
        <v>456</v>
      </c>
      <c r="B32" s="49" t="s">
        <v>492</v>
      </c>
      <c r="C32" s="8" t="s">
        <v>233</v>
      </c>
      <c r="D32" s="8" t="s">
        <v>652</v>
      </c>
      <c r="E32" s="8" t="s">
        <v>843</v>
      </c>
      <c r="F32" s="49" t="s">
        <v>840</v>
      </c>
      <c r="G32" s="4"/>
      <c r="H32" s="4"/>
      <c r="I32" s="4"/>
      <c r="J32" s="4"/>
      <c r="K32" s="86"/>
      <c r="L32" s="108"/>
    </row>
    <row r="33" spans="1:12" ht="11.25">
      <c r="A33" s="16"/>
      <c r="B33" s="49" t="s">
        <v>519</v>
      </c>
      <c r="C33" s="8" t="s">
        <v>109</v>
      </c>
      <c r="D33" s="8"/>
      <c r="E33" s="8" t="s">
        <v>844</v>
      </c>
      <c r="F33" s="8"/>
      <c r="G33" s="234" t="e">
        <f>G22/(5!$G$8*(1-(5!G18+5!G20)/5!G8)*12)*1000</f>
        <v>#DIV/0!</v>
      </c>
      <c r="H33" s="234" t="e">
        <f>H22/(5!$L$8*(1-(5!L18+5!L20)/5!L8)*12)*1000</f>
        <v>#DIV/0!</v>
      </c>
      <c r="I33" s="234" t="e">
        <f>I22/(5!$Q$8*(1-(5!Q18+5!Q20)/5!Q8)*12)*1000</f>
        <v>#DIV/0!</v>
      </c>
      <c r="J33" s="234" t="e">
        <f>J22/(5!$V$8*(1-(5!V18+5!V20)/5!V8)*12)*1000</f>
        <v>#DIV/0!</v>
      </c>
      <c r="K33" s="234" t="e">
        <f>K22/(5!$AA$8*(1-(5!AA18+5!AA20)/5!AA8)*12)*1000</f>
        <v>#DIV/0!</v>
      </c>
      <c r="L33" s="108"/>
    </row>
    <row r="34" spans="1:12" ht="11.25">
      <c r="A34" s="16"/>
      <c r="B34" s="49" t="s">
        <v>520</v>
      </c>
      <c r="C34" s="8" t="s">
        <v>109</v>
      </c>
      <c r="D34" s="8"/>
      <c r="E34" s="8"/>
      <c r="F34" s="8"/>
      <c r="G34" s="4"/>
      <c r="H34" s="4"/>
      <c r="I34" s="4"/>
      <c r="J34" s="4"/>
      <c r="K34" s="86"/>
      <c r="L34" s="108"/>
    </row>
    <row r="35" spans="1:12" ht="11.25">
      <c r="A35" s="16"/>
      <c r="B35" s="49" t="s">
        <v>418</v>
      </c>
      <c r="C35" s="8"/>
      <c r="D35" s="8"/>
      <c r="E35" s="8"/>
      <c r="F35" s="8"/>
      <c r="G35" s="4"/>
      <c r="H35" s="4"/>
      <c r="I35" s="4"/>
      <c r="J35" s="4"/>
      <c r="K35" s="86"/>
      <c r="L35" s="108"/>
    </row>
    <row r="36" spans="1:12" ht="11.25">
      <c r="A36" s="16"/>
      <c r="B36" s="49" t="s">
        <v>477</v>
      </c>
      <c r="C36" s="8" t="s">
        <v>109</v>
      </c>
      <c r="D36" s="8"/>
      <c r="E36" s="8"/>
      <c r="F36" s="8"/>
      <c r="G36" s="105" t="e">
        <f>(G25+G50)/(((5!$H$8)*(1-((5!$H$18)+(5!$H$20))/(5!$H$8)))*12)*1000</f>
        <v>#DIV/0!</v>
      </c>
      <c r="H36" s="105" t="e">
        <f>(H25+H50)/(((5!$M$8)*(1-((5!$M$18)+(5!$M$20))/(5!$M$8)))*12)*1000</f>
        <v>#DIV/0!</v>
      </c>
      <c r="I36" s="105" t="e">
        <f>(I25+I50)/(((5!$R$8)*(1-((5!$R$18)+(5!$R$20))/(5!$R$8)))*12)*1000</f>
        <v>#DIV/0!</v>
      </c>
      <c r="J36" s="105" t="e">
        <f>(J25+J50)/(((5!$W$8)*(1-((5!$W$18)+(5!$W$20))/(5!$W$8)))*12)*1000</f>
        <v>#DIV/0!</v>
      </c>
      <c r="K36" s="104" t="e">
        <f>(K25+K50)/(((5!$AB$8)*(1-((5!$AB$18)+(5!$AB$20))/(5!$AB$8)))*12)*1000</f>
        <v>#DIV/0!</v>
      </c>
      <c r="L36" s="108"/>
    </row>
    <row r="37" spans="1:12" ht="11.25">
      <c r="A37" s="16"/>
      <c r="B37" s="49" t="s">
        <v>478</v>
      </c>
      <c r="C37" s="8" t="s">
        <v>109</v>
      </c>
      <c r="D37" s="8"/>
      <c r="E37" s="8"/>
      <c r="F37" s="8"/>
      <c r="G37" s="105" t="e">
        <f>(G26+G57+G51)/(((5!$I$8)*(1-((5!$I$18)+(5!$I$20))/(5!$I$8)))*12)*1000</f>
        <v>#DIV/0!</v>
      </c>
      <c r="H37" s="105" t="e">
        <f>(H26+H57+H51)/(((5!$N$8)*(1-((5!$N$18)+(5!$N$20))/(5!$N$8)))*12)*1000</f>
        <v>#DIV/0!</v>
      </c>
      <c r="I37" s="105" t="e">
        <f>(I26+I57+I51)/(((5!$S$8)*(1-((5!$S$18)+(5!$S$20))/(5!$S$8)))*12)*1000</f>
        <v>#DIV/0!</v>
      </c>
      <c r="J37" s="105" t="e">
        <f>(J26+J57+J51)/(((5!$X$8)*(1-((5!$X$18)+(5!$X$20))/(5!$X$8)))*12)*1000</f>
        <v>#DIV/0!</v>
      </c>
      <c r="K37" s="104" t="e">
        <f>(K26+K57+K51)/(((5!$AC$8)*(1-((5!$AC$18)+(5!$AC$20))/(5!$AC$8)))*12)*1000</f>
        <v>#DIV/0!</v>
      </c>
      <c r="L37" s="108"/>
    </row>
    <row r="38" spans="1:12" ht="11.25">
      <c r="A38" s="16"/>
      <c r="B38" s="49" t="s">
        <v>473</v>
      </c>
      <c r="C38" s="8" t="s">
        <v>109</v>
      </c>
      <c r="D38" s="8"/>
      <c r="E38" s="8"/>
      <c r="F38" s="8"/>
      <c r="G38" s="105" t="e">
        <f>(G27+G64)/(((5!$J$8)*(1-((5!$J$18)+(5!$J$20))/(5!$J$8)))*12)*1000</f>
        <v>#DIV/0!</v>
      </c>
      <c r="H38" s="105" t="e">
        <f>(H27+H64)/(((5!$O$8)*(1-((5!$O$18)+(5!$O$20))/(5!$O$8)))*12)*1000</f>
        <v>#DIV/0!</v>
      </c>
      <c r="I38" s="105" t="e">
        <f>(I27+I64)/(((5!$T$8)*(1-((5!$T$18)+(5!$T$20))/(5!$T$8)))*12)*1000</f>
        <v>#DIV/0!</v>
      </c>
      <c r="J38" s="105" t="e">
        <f>(J27+J64)/(((5!$Y$8)*(1-((5!$Y$18)+(5!$Y$20))/(5!$Y$8)))*12)*1000</f>
        <v>#DIV/0!</v>
      </c>
      <c r="K38" s="104" t="e">
        <f>(K27+K64)/(((5!$AD$8)*(1-((5!$AD$18)+(5!$AD$20))/(5!$AD$8)))*12)*1000</f>
        <v>#DIV/0!</v>
      </c>
      <c r="L38" s="108"/>
    </row>
    <row r="39" spans="1:14" ht="35.25">
      <c r="A39" s="16" t="s">
        <v>457</v>
      </c>
      <c r="B39" s="49" t="s">
        <v>321</v>
      </c>
      <c r="C39" s="8" t="s">
        <v>106</v>
      </c>
      <c r="D39" s="8" t="s">
        <v>695</v>
      </c>
      <c r="E39" s="8" t="s">
        <v>843</v>
      </c>
      <c r="F39" s="49" t="s">
        <v>841</v>
      </c>
      <c r="G39" s="4"/>
      <c r="H39" s="4"/>
      <c r="I39" s="4"/>
      <c r="J39" s="4"/>
      <c r="K39" s="86"/>
      <c r="L39" s="108"/>
      <c r="M39" s="9"/>
      <c r="N39" s="9"/>
    </row>
    <row r="40" spans="1:12" ht="11.25">
      <c r="A40" s="16"/>
      <c r="B40" s="49" t="s">
        <v>519</v>
      </c>
      <c r="C40" s="8" t="s">
        <v>106</v>
      </c>
      <c r="D40" s="8"/>
      <c r="E40" s="8"/>
      <c r="F40" s="8"/>
      <c r="G40" s="105" t="e">
        <f>G33*12/((4!G22+4!G26)/(5!G22+5!G26)*1000)</f>
        <v>#DIV/0!</v>
      </c>
      <c r="H40" s="105" t="e">
        <f>H33*12/((4!L22+4!L26)/(5!L22+5!L26)*1000)</f>
        <v>#DIV/0!</v>
      </c>
      <c r="I40" s="105" t="e">
        <f>I33*12/((4!Q22+4!Q26)/(5!Q22+5!Q26)*1000)</f>
        <v>#DIV/0!</v>
      </c>
      <c r="J40" s="105" t="e">
        <f>J33*12/((4!V22+4!V26)/(5!V22+5!V26)*1000)</f>
        <v>#DIV/0!</v>
      </c>
      <c r="K40" s="105" t="e">
        <f>K33*12/((4!AA22+4!AA26)/(5!AA22+5!AA26)*1000)</f>
        <v>#DIV/0!</v>
      </c>
      <c r="L40" s="108"/>
    </row>
    <row r="41" spans="1:13" ht="11.25">
      <c r="A41" s="16"/>
      <c r="B41" s="49" t="s">
        <v>520</v>
      </c>
      <c r="C41" s="8" t="s">
        <v>106</v>
      </c>
      <c r="D41" s="8"/>
      <c r="E41" s="8"/>
      <c r="F41" s="8"/>
      <c r="G41" s="4"/>
      <c r="H41" s="4"/>
      <c r="I41" s="4"/>
      <c r="J41" s="4"/>
      <c r="K41" s="86"/>
      <c r="L41" s="108"/>
      <c r="M41" s="9"/>
    </row>
    <row r="42" spans="1:13" ht="11.25">
      <c r="A42" s="16"/>
      <c r="B42" s="49" t="s">
        <v>418</v>
      </c>
      <c r="C42" s="8"/>
      <c r="D42" s="8"/>
      <c r="E42" s="8"/>
      <c r="F42" s="8"/>
      <c r="G42" s="4"/>
      <c r="H42" s="4"/>
      <c r="I42" s="4"/>
      <c r="J42" s="4"/>
      <c r="K42" s="86"/>
      <c r="L42" s="108"/>
      <c r="M42" s="9"/>
    </row>
    <row r="43" spans="1:12" ht="11.25">
      <c r="A43" s="16"/>
      <c r="B43" s="49" t="s">
        <v>477</v>
      </c>
      <c r="C43" s="8" t="s">
        <v>106</v>
      </c>
      <c r="D43" s="8"/>
      <c r="E43" s="8"/>
      <c r="F43" s="8"/>
      <c r="G43" s="105" t="e">
        <f>G36*12/((4!H22+4!H26)/(5!H22+5!H26)*1000)</f>
        <v>#DIV/0!</v>
      </c>
      <c r="H43" s="105" t="e">
        <f>H36*12/((4!M22+4!M26)/(5!M22+5!M26)*1000)</f>
        <v>#DIV/0!</v>
      </c>
      <c r="I43" s="105" t="e">
        <f>I36*12/((4!R22+4!R26)/(5!R22+5!R26)*1000)</f>
        <v>#DIV/0!</v>
      </c>
      <c r="J43" s="105" t="e">
        <f>J36*12/((4!W22+4!W26)/(5!W22+5!W26)*1000)</f>
        <v>#DIV/0!</v>
      </c>
      <c r="K43" s="105" t="e">
        <f>K36*12/((4!AB22+4!AB26)/(5!AB22+5!AB26)*1000)</f>
        <v>#DIV/0!</v>
      </c>
      <c r="L43" s="108"/>
    </row>
    <row r="44" spans="1:12" ht="11.25">
      <c r="A44" s="16"/>
      <c r="B44" s="49" t="s">
        <v>478</v>
      </c>
      <c r="C44" s="8" t="s">
        <v>106</v>
      </c>
      <c r="D44" s="8"/>
      <c r="E44" s="8"/>
      <c r="F44" s="8"/>
      <c r="G44" s="105" t="e">
        <f>G37*12/((4!I22+4!I26)/(5!I22+5!I26)*1000)</f>
        <v>#DIV/0!</v>
      </c>
      <c r="H44" s="105" t="e">
        <f>H37*12/((4!N22+4!N26)/(5!N22+5!N26)*1000)</f>
        <v>#DIV/0!</v>
      </c>
      <c r="I44" s="105" t="e">
        <f>I37*12/((4!S22+4!S26)/(5!S22+5!S26)*1000)</f>
        <v>#DIV/0!</v>
      </c>
      <c r="J44" s="105" t="e">
        <f>J37*12/((4!X22+4!X26)/(5!X22+5!X26)*1000)</f>
        <v>#DIV/0!</v>
      </c>
      <c r="K44" s="105" t="e">
        <f>K37*12/((4!AC22+4!AC26)/(5!AC22+5!AC26)*1000)</f>
        <v>#DIV/0!</v>
      </c>
      <c r="L44" s="108"/>
    </row>
    <row r="45" spans="1:12" ht="12" thickBot="1">
      <c r="A45" s="22"/>
      <c r="B45" s="52" t="s">
        <v>473</v>
      </c>
      <c r="C45" s="24" t="s">
        <v>106</v>
      </c>
      <c r="D45" s="24"/>
      <c r="E45" s="24"/>
      <c r="F45" s="24"/>
      <c r="G45" s="107" t="e">
        <f>G38*12/((4!J22+4!J26)/(5!J22+5!J26)*1000)</f>
        <v>#DIV/0!</v>
      </c>
      <c r="H45" s="107" t="e">
        <f>H38*12/((4!O22+4!O26)/(5!O22+5!O26)*1000)</f>
        <v>#DIV/0!</v>
      </c>
      <c r="I45" s="107" t="e">
        <f>I38*12/((4!T22+4!T26)/(5!T22+5!T26)*1000)</f>
        <v>#DIV/0!</v>
      </c>
      <c r="J45" s="107" t="e">
        <f>J38*12/((4!Y22+4!Y26)/(5!Y22+5!Y26)*1000)</f>
        <v>#DIV/0!</v>
      </c>
      <c r="K45" s="107" t="e">
        <f>K38*12/((4!AD22+4!AD26)/(5!AD22+5!AD26)*1000)</f>
        <v>#DIV/0!</v>
      </c>
      <c r="L45" s="108"/>
    </row>
    <row r="46" spans="1:12" ht="12" thickBot="1">
      <c r="A46" s="9"/>
      <c r="B46" s="51"/>
      <c r="C46" s="9"/>
      <c r="D46" s="9"/>
      <c r="E46" s="9"/>
      <c r="F46" s="9"/>
      <c r="G46" s="9"/>
      <c r="H46" s="9"/>
      <c r="I46" s="9"/>
      <c r="J46" s="9"/>
      <c r="K46" s="9"/>
      <c r="L46" s="108"/>
    </row>
    <row r="47" spans="1:12" ht="11.25">
      <c r="A47" s="85"/>
      <c r="B47" s="349" t="s">
        <v>599</v>
      </c>
      <c r="C47" s="189"/>
      <c r="D47" s="189"/>
      <c r="E47" s="189"/>
      <c r="F47" s="189"/>
      <c r="G47" s="211" t="e">
        <f>G22-G33*(5!G22+5!G26)*12/1000</f>
        <v>#DIV/0!</v>
      </c>
      <c r="H47" s="211" t="e">
        <f>H22-H33*(5!L22+5!L26)*12/1000</f>
        <v>#DIV/0!</v>
      </c>
      <c r="I47" s="211" t="e">
        <f>I22-I33*(5!Q22+5!Q26)*12/1000</f>
        <v>#DIV/0!</v>
      </c>
      <c r="J47" s="211" t="e">
        <f>J22-J33*(5!V22+5!V26)*12/1000</f>
        <v>#DIV/0!</v>
      </c>
      <c r="K47" s="211" t="e">
        <f>K22-K33*(5!AA22+5!AA26)*12/1000</f>
        <v>#DIV/0!</v>
      </c>
      <c r="L47" s="108"/>
    </row>
    <row r="48" spans="1:12" ht="11.25" customHeight="1">
      <c r="A48" s="21"/>
      <c r="B48" s="412"/>
      <c r="C48" s="8"/>
      <c r="D48" s="8"/>
      <c r="E48" s="8"/>
      <c r="F48" s="8"/>
      <c r="G48" s="36"/>
      <c r="H48" s="36"/>
      <c r="I48" s="36"/>
      <c r="J48" s="36"/>
      <c r="K48" s="37"/>
      <c r="L48" s="108"/>
    </row>
    <row r="49" spans="1:13" ht="11.25">
      <c r="A49" s="21"/>
      <c r="B49" s="412"/>
      <c r="C49" s="8"/>
      <c r="D49" s="8"/>
      <c r="E49" s="8"/>
      <c r="F49" s="8"/>
      <c r="G49" s="36"/>
      <c r="H49" s="36"/>
      <c r="I49" s="36"/>
      <c r="J49" s="36"/>
      <c r="K49" s="37"/>
      <c r="L49" s="108"/>
      <c r="M49" s="9"/>
    </row>
    <row r="50" spans="1:13" ht="11.25">
      <c r="A50" s="21"/>
      <c r="B50" s="412"/>
      <c r="C50" s="8"/>
      <c r="D50" s="8"/>
      <c r="E50" s="8"/>
      <c r="F50" s="8"/>
      <c r="G50" s="212" t="e">
        <f>G47*5!H12/(5!H12+5!I12)</f>
        <v>#DIV/0!</v>
      </c>
      <c r="H50" s="212" t="e">
        <f>H47*5!M12/(5!M12+5!N12)</f>
        <v>#DIV/0!</v>
      </c>
      <c r="I50" s="212" t="e">
        <f>I47*5!R12/(5!R12+5!S12)</f>
        <v>#DIV/0!</v>
      </c>
      <c r="J50" s="212" t="e">
        <f>J47*5!W12/(5!W12+5!X12)</f>
        <v>#DIV/0!</v>
      </c>
      <c r="K50" s="212" t="e">
        <f>K47*5!AB12/(5!AB12+5!AC12)</f>
        <v>#DIV/0!</v>
      </c>
      <c r="L50" s="108"/>
      <c r="M50" s="9"/>
    </row>
    <row r="51" spans="1:13" ht="11.25">
      <c r="A51" s="21"/>
      <c r="B51" s="412"/>
      <c r="C51" s="8"/>
      <c r="D51" s="8"/>
      <c r="E51" s="8"/>
      <c r="F51" s="8"/>
      <c r="G51" s="110" t="e">
        <f>G47-G50</f>
        <v>#DIV/0!</v>
      </c>
      <c r="H51" s="110" t="e">
        <f>H47-H50</f>
        <v>#DIV/0!</v>
      </c>
      <c r="I51" s="110" t="e">
        <f>I47-I50</f>
        <v>#DIV/0!</v>
      </c>
      <c r="J51" s="110" t="e">
        <f>J47-J50</f>
        <v>#DIV/0!</v>
      </c>
      <c r="K51" s="111" t="e">
        <f>K47-K50</f>
        <v>#DIV/0!</v>
      </c>
      <c r="L51" s="108"/>
      <c r="M51" s="9"/>
    </row>
    <row r="52" spans="1:13" ht="11.25" customHeight="1">
      <c r="A52" s="21"/>
      <c r="B52" s="385"/>
      <c r="C52" s="8"/>
      <c r="D52" s="8"/>
      <c r="E52" s="8"/>
      <c r="F52" s="8"/>
      <c r="G52" s="36"/>
      <c r="H52" s="36"/>
      <c r="I52" s="36"/>
      <c r="J52" s="36"/>
      <c r="K52" s="37"/>
      <c r="L52" s="84"/>
      <c r="M52" s="9"/>
    </row>
    <row r="53" spans="1:13" ht="11.25">
      <c r="A53" s="21"/>
      <c r="B53" s="413" t="s">
        <v>475</v>
      </c>
      <c r="C53" s="188"/>
      <c r="D53" s="188"/>
      <c r="E53" s="188"/>
      <c r="F53" s="188"/>
      <c r="G53" s="36"/>
      <c r="H53" s="36"/>
      <c r="I53" s="36"/>
      <c r="J53" s="36"/>
      <c r="K53" s="37"/>
      <c r="L53" s="84"/>
      <c r="M53" s="9"/>
    </row>
    <row r="54" spans="1:13" ht="11.25">
      <c r="A54" s="21"/>
      <c r="B54" s="412"/>
      <c r="C54" s="8"/>
      <c r="D54" s="8"/>
      <c r="E54" s="8"/>
      <c r="F54" s="8"/>
      <c r="G54" s="36"/>
      <c r="H54" s="36"/>
      <c r="I54" s="36"/>
      <c r="J54" s="36"/>
      <c r="K54" s="37"/>
      <c r="L54" s="84"/>
      <c r="M54" s="9"/>
    </row>
    <row r="55" spans="1:13" ht="11.25">
      <c r="A55" s="21"/>
      <c r="B55" s="412"/>
      <c r="C55" s="8"/>
      <c r="D55" s="8"/>
      <c r="E55" s="8"/>
      <c r="F55" s="8"/>
      <c r="G55" s="36"/>
      <c r="H55" s="36"/>
      <c r="I55" s="36"/>
      <c r="J55" s="36"/>
      <c r="K55" s="37"/>
      <c r="L55" s="84"/>
      <c r="M55" s="9"/>
    </row>
    <row r="56" spans="1:12" ht="11.25">
      <c r="A56" s="21"/>
      <c r="B56" s="412"/>
      <c r="C56" s="8"/>
      <c r="D56" s="8"/>
      <c r="E56" s="8"/>
      <c r="F56" s="8"/>
      <c r="G56" s="36"/>
      <c r="H56" s="36"/>
      <c r="I56" s="36"/>
      <c r="J56" s="36"/>
      <c r="K56" s="37"/>
      <c r="L56" s="84"/>
    </row>
    <row r="57" spans="1:12" ht="11.25">
      <c r="A57" s="21"/>
      <c r="B57" s="412"/>
      <c r="C57" s="8"/>
      <c r="D57" s="8"/>
      <c r="E57" s="8"/>
      <c r="F57" s="8"/>
      <c r="G57" s="213" t="e">
        <f>G25+G50-G36*(5!$H$22+5!$H$26)*12/1000</f>
        <v>#DIV/0!</v>
      </c>
      <c r="H57" s="213" t="e">
        <f>H25+H50-H36*(5!$M$22+5!$M$26)*12/1000</f>
        <v>#DIV/0!</v>
      </c>
      <c r="I57" s="213" t="e">
        <f>I25+I50-I36*(5!$R$22+5!$R$26)*12/1000</f>
        <v>#DIV/0!</v>
      </c>
      <c r="J57" s="213" t="e">
        <f>J25+J50-J36*(5!$W$22+5!$W$26)*12/1000</f>
        <v>#DIV/0!</v>
      </c>
      <c r="K57" s="213" t="e">
        <f>K25+K50-K36*(5!$AB$22+5!$AB$26)*12/1000</f>
        <v>#DIV/0!</v>
      </c>
      <c r="L57" s="84"/>
    </row>
    <row r="58" spans="1:12" ht="11.25">
      <c r="A58" s="21"/>
      <c r="B58" s="385"/>
      <c r="C58" s="8"/>
      <c r="D58" s="8"/>
      <c r="E58" s="8"/>
      <c r="F58" s="8"/>
      <c r="G58" s="36"/>
      <c r="H58" s="36"/>
      <c r="I58" s="36"/>
      <c r="J58" s="36"/>
      <c r="K58" s="37"/>
      <c r="L58" s="84"/>
    </row>
    <row r="59" spans="1:12" ht="11.25">
      <c r="A59" s="21"/>
      <c r="B59" s="413" t="s">
        <v>476</v>
      </c>
      <c r="C59" s="188"/>
      <c r="D59" s="188"/>
      <c r="E59" s="188"/>
      <c r="F59" s="188"/>
      <c r="G59" s="36"/>
      <c r="H59" s="36"/>
      <c r="I59" s="36"/>
      <c r="J59" s="36"/>
      <c r="K59" s="37"/>
      <c r="L59" s="84"/>
    </row>
    <row r="60" spans="1:12" ht="11.25">
      <c r="A60" s="21"/>
      <c r="B60" s="412"/>
      <c r="C60" s="8"/>
      <c r="D60" s="8"/>
      <c r="E60" s="8"/>
      <c r="F60" s="8"/>
      <c r="G60" s="36"/>
      <c r="H60" s="36"/>
      <c r="I60" s="36"/>
      <c r="J60" s="36"/>
      <c r="K60" s="37"/>
      <c r="L60" s="84"/>
    </row>
    <row r="61" spans="1:12" ht="11.25">
      <c r="A61" s="21"/>
      <c r="B61" s="412"/>
      <c r="C61" s="8"/>
      <c r="D61" s="8"/>
      <c r="E61" s="8"/>
      <c r="F61" s="8"/>
      <c r="G61" s="36"/>
      <c r="H61" s="36"/>
      <c r="I61" s="36"/>
      <c r="J61" s="36"/>
      <c r="K61" s="37"/>
      <c r="L61" s="84"/>
    </row>
    <row r="62" spans="1:12" ht="11.25">
      <c r="A62" s="21"/>
      <c r="B62" s="412"/>
      <c r="C62" s="8"/>
      <c r="D62" s="8"/>
      <c r="E62" s="8"/>
      <c r="F62" s="8"/>
      <c r="G62" s="36"/>
      <c r="H62" s="36"/>
      <c r="I62" s="36"/>
      <c r="J62" s="36"/>
      <c r="K62" s="37"/>
      <c r="L62" s="84"/>
    </row>
    <row r="63" spans="1:12" ht="11.25">
      <c r="A63" s="21"/>
      <c r="B63" s="412"/>
      <c r="C63" s="8"/>
      <c r="D63" s="8"/>
      <c r="E63" s="8"/>
      <c r="F63" s="8"/>
      <c r="G63" s="36"/>
      <c r="H63" s="36"/>
      <c r="I63" s="36"/>
      <c r="J63" s="36"/>
      <c r="K63" s="37"/>
      <c r="L63" s="84"/>
    </row>
    <row r="64" spans="1:12" ht="12" thickBot="1">
      <c r="A64" s="142"/>
      <c r="B64" s="414"/>
      <c r="C64" s="24"/>
      <c r="D64" s="24"/>
      <c r="E64" s="24"/>
      <c r="F64" s="24"/>
      <c r="G64" s="214" t="e">
        <f>G26+G51+G57-G37*(5!$I$22+5!$I$26)*12/1000</f>
        <v>#DIV/0!</v>
      </c>
      <c r="H64" s="214" t="e">
        <f>H26+H51+H57-H37*(5!$N$22+5!$N$26)*12/1000</f>
        <v>#DIV/0!</v>
      </c>
      <c r="I64" s="214" t="e">
        <f>I26+I51+I57-I37*(5!$S$22+5!$S$26)*12/1000</f>
        <v>#DIV/0!</v>
      </c>
      <c r="J64" s="214" t="e">
        <f>J26+J51+J57-J37*(5!$X$22+5!$X$26)*12/1000</f>
        <v>#DIV/0!</v>
      </c>
      <c r="K64" s="214" t="e">
        <f>K26+K51+K57-K37*(5!$AC$22+5!$AC$26)*12/1000</f>
        <v>#DIV/0!</v>
      </c>
      <c r="L64" s="84"/>
    </row>
  </sheetData>
  <sheetProtection password="E408" sheet="1" objects="1" scenarios="1" formatCells="0" formatColumns="0" formatRows="0"/>
  <mergeCells count="4">
    <mergeCell ref="B47:B52"/>
    <mergeCell ref="B53:B58"/>
    <mergeCell ref="B59:B64"/>
    <mergeCell ref="A2:K2"/>
  </mergeCells>
  <printOptions horizontalCentered="1"/>
  <pageMargins left="1.14" right="0.5905511811023623" top="0.5905511811023623" bottom="0.3937007874015748" header="0.11811023622047245" footer="0"/>
  <pageSetup blackAndWhite="1" fitToHeight="1" fitToWidth="1"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">
    <tabColor indexed="62"/>
    <outlinePr summaryBelow="0" summaryRight="0"/>
    <pageSetUpPr fitToPage="1"/>
  </sheetPr>
  <dimension ref="A1:K62"/>
  <sheetViews>
    <sheetView zoomScale="75" zoomScaleNormal="75" workbookViewId="0" topLeftCell="A1">
      <pane xSplit="6" ySplit="5" topLeftCell="G3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54" sqref="G54"/>
    </sheetView>
  </sheetViews>
  <sheetFormatPr defaultColWidth="9.140625" defaultRowHeight="11.25" outlineLevelRow="1"/>
  <cols>
    <col min="1" max="1" width="6.28125" style="7" customWidth="1"/>
    <col min="2" max="2" width="40.7109375" style="48" customWidth="1"/>
    <col min="3" max="3" width="13.00390625" style="7" customWidth="1"/>
    <col min="4" max="4" width="4.57421875" style="7" hidden="1" customWidth="1"/>
    <col min="5" max="5" width="13.00390625" style="7" hidden="1" customWidth="1"/>
    <col min="6" max="6" width="44.28125" style="7" hidden="1" customWidth="1"/>
    <col min="7" max="8" width="15.28125" style="7" customWidth="1"/>
    <col min="9" max="10" width="15.00390625" style="7" customWidth="1"/>
    <col min="11" max="11" width="13.7109375" style="7" customWidth="1"/>
    <col min="12" max="16384" width="9.140625" style="7" customWidth="1"/>
  </cols>
  <sheetData>
    <row r="1" spans="1:11" ht="11.25">
      <c r="A1" s="9"/>
      <c r="B1" s="51"/>
      <c r="C1" s="9"/>
      <c r="D1" s="9"/>
      <c r="E1" s="9"/>
      <c r="F1" s="9"/>
      <c r="G1" s="9"/>
      <c r="H1" s="9"/>
      <c r="K1" s="112" t="s">
        <v>299</v>
      </c>
    </row>
    <row r="2" spans="1:11" ht="38.25" customHeight="1">
      <c r="A2" s="404" t="s">
        <v>555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0" ht="12" thickBot="1">
      <c r="A3" s="9"/>
      <c r="B3" s="51"/>
      <c r="C3" s="9"/>
      <c r="D3" s="9"/>
      <c r="E3" s="9"/>
      <c r="F3" s="9"/>
      <c r="G3" s="9"/>
      <c r="H3" s="9"/>
      <c r="I3" s="9"/>
      <c r="J3" s="9"/>
    </row>
    <row r="4" spans="1:11" ht="24.75" customHeight="1">
      <c r="A4" s="53" t="s">
        <v>136</v>
      </c>
      <c r="B4" s="54" t="s">
        <v>402</v>
      </c>
      <c r="C4" s="42" t="s">
        <v>82</v>
      </c>
      <c r="D4" s="42"/>
      <c r="E4" s="42"/>
      <c r="F4" s="42"/>
      <c r="G4" s="220" t="s">
        <v>600</v>
      </c>
      <c r="H4" s="220" t="s">
        <v>601</v>
      </c>
      <c r="I4" s="220" t="s">
        <v>602</v>
      </c>
      <c r="J4" s="220" t="s">
        <v>619</v>
      </c>
      <c r="K4" s="222" t="s">
        <v>603</v>
      </c>
    </row>
    <row r="5" spans="1:11" ht="12" thickBot="1">
      <c r="A5" s="56">
        <v>1</v>
      </c>
      <c r="B5" s="61">
        <v>2</v>
      </c>
      <c r="C5" s="57">
        <v>3</v>
      </c>
      <c r="D5" s="57"/>
      <c r="E5" s="57"/>
      <c r="F5" s="57"/>
      <c r="G5" s="57">
        <v>4</v>
      </c>
      <c r="H5" s="57">
        <v>5</v>
      </c>
      <c r="I5" s="57">
        <v>6</v>
      </c>
      <c r="J5" s="57">
        <v>7</v>
      </c>
      <c r="K5" s="59">
        <v>8</v>
      </c>
    </row>
    <row r="6" spans="1:11" ht="11.25">
      <c r="A6" s="23" t="s">
        <v>452</v>
      </c>
      <c r="B6" s="62" t="s">
        <v>133</v>
      </c>
      <c r="C6" s="11" t="s">
        <v>443</v>
      </c>
      <c r="D6" s="11" t="s">
        <v>627</v>
      </c>
      <c r="E6" s="11" t="s">
        <v>845</v>
      </c>
      <c r="F6" s="11" t="s">
        <v>133</v>
      </c>
      <c r="G6" s="327"/>
      <c r="H6" s="327"/>
      <c r="I6" s="327"/>
      <c r="J6" s="327"/>
      <c r="K6" s="328"/>
    </row>
    <row r="7" spans="1:11" ht="11.25">
      <c r="A7" s="16" t="s">
        <v>210</v>
      </c>
      <c r="B7" s="49" t="s">
        <v>444</v>
      </c>
      <c r="C7" s="8" t="s">
        <v>443</v>
      </c>
      <c r="D7" s="284" t="s">
        <v>628</v>
      </c>
      <c r="E7" s="8"/>
      <c r="F7" s="11" t="s">
        <v>846</v>
      </c>
      <c r="G7" s="299"/>
      <c r="H7" s="299"/>
      <c r="I7" s="299"/>
      <c r="J7" s="299"/>
      <c r="K7" s="300"/>
    </row>
    <row r="8" spans="1:11" ht="11.25">
      <c r="A8" s="16" t="s">
        <v>97</v>
      </c>
      <c r="B8" s="49" t="s">
        <v>445</v>
      </c>
      <c r="C8" s="8" t="s">
        <v>443</v>
      </c>
      <c r="D8" s="284" t="s">
        <v>629</v>
      </c>
      <c r="E8" s="8"/>
      <c r="F8" s="11" t="s">
        <v>847</v>
      </c>
      <c r="G8" s="299"/>
      <c r="H8" s="299"/>
      <c r="I8" s="299"/>
      <c r="J8" s="299"/>
      <c r="K8" s="300"/>
    </row>
    <row r="9" spans="1:11" ht="33.75">
      <c r="A9" s="16" t="s">
        <v>453</v>
      </c>
      <c r="B9" s="49" t="s">
        <v>491</v>
      </c>
      <c r="C9" s="8" t="s">
        <v>414</v>
      </c>
      <c r="D9" s="284" t="s">
        <v>638</v>
      </c>
      <c r="E9" s="8" t="s">
        <v>670</v>
      </c>
      <c r="F9" s="8" t="s">
        <v>491</v>
      </c>
      <c r="G9" s="36"/>
      <c r="H9" s="36"/>
      <c r="I9" s="36"/>
      <c r="J9" s="36"/>
      <c r="K9" s="37"/>
    </row>
    <row r="10" spans="1:11" ht="11.25" outlineLevel="1">
      <c r="A10" s="16" t="s">
        <v>36</v>
      </c>
      <c r="B10" s="49" t="s">
        <v>519</v>
      </c>
      <c r="C10" s="8" t="s">
        <v>414</v>
      </c>
      <c r="D10" s="284"/>
      <c r="E10" s="8"/>
      <c r="F10" s="8"/>
      <c r="G10" s="35">
        <f>4!G8</f>
        <v>0</v>
      </c>
      <c r="H10" s="35">
        <f>4!L8</f>
        <v>0</v>
      </c>
      <c r="I10" s="35">
        <f>4!Q8</f>
        <v>0</v>
      </c>
      <c r="J10" s="35">
        <f>4!V8</f>
        <v>0</v>
      </c>
      <c r="K10" s="34">
        <f>4!AA8</f>
        <v>0</v>
      </c>
    </row>
    <row r="11" spans="1:11" ht="11.25" outlineLevel="1">
      <c r="A11" s="16" t="s">
        <v>451</v>
      </c>
      <c r="B11" s="49" t="s">
        <v>520</v>
      </c>
      <c r="C11" s="8" t="s">
        <v>414</v>
      </c>
      <c r="D11" s="284"/>
      <c r="E11" s="8"/>
      <c r="F11" s="8"/>
      <c r="G11" s="35">
        <f>G13+G14</f>
        <v>0</v>
      </c>
      <c r="H11" s="35">
        <f>H13+H14</f>
        <v>0</v>
      </c>
      <c r="I11" s="35">
        <f>I13+I14</f>
        <v>0</v>
      </c>
      <c r="J11" s="35">
        <f>J13+J14</f>
        <v>0</v>
      </c>
      <c r="K11" s="34">
        <f>K13+K14</f>
        <v>0</v>
      </c>
    </row>
    <row r="12" spans="1:11" ht="11.25" outlineLevel="1">
      <c r="A12" s="16"/>
      <c r="B12" s="49" t="s">
        <v>511</v>
      </c>
      <c r="C12" s="8"/>
      <c r="D12" s="284"/>
      <c r="E12" s="8"/>
      <c r="F12" s="8"/>
      <c r="G12" s="36"/>
      <c r="H12" s="36"/>
      <c r="I12" s="36"/>
      <c r="J12" s="36"/>
      <c r="K12" s="37"/>
    </row>
    <row r="13" spans="1:11" ht="11.25" outlineLevel="1">
      <c r="A13" s="16"/>
      <c r="B13" s="49" t="s">
        <v>477</v>
      </c>
      <c r="C13" s="8" t="s">
        <v>414</v>
      </c>
      <c r="D13" s="284"/>
      <c r="E13" s="8"/>
      <c r="F13" s="8"/>
      <c r="G13" s="105">
        <f>4!H8</f>
        <v>0</v>
      </c>
      <c r="H13" s="105">
        <f>4!M8</f>
        <v>0</v>
      </c>
      <c r="I13" s="105">
        <f>4!R8</f>
        <v>0</v>
      </c>
      <c r="J13" s="105">
        <f>4!W8</f>
        <v>0</v>
      </c>
      <c r="K13" s="34">
        <f>4!AB8</f>
        <v>0</v>
      </c>
    </row>
    <row r="14" spans="1:11" ht="11.25" outlineLevel="1">
      <c r="A14" s="16"/>
      <c r="B14" s="49" t="s">
        <v>478</v>
      </c>
      <c r="C14" s="8" t="s">
        <v>414</v>
      </c>
      <c r="D14" s="284"/>
      <c r="E14" s="8"/>
      <c r="F14" s="8"/>
      <c r="G14" s="105">
        <f>4!I8</f>
        <v>0</v>
      </c>
      <c r="H14" s="105">
        <f>4!N8</f>
        <v>0</v>
      </c>
      <c r="I14" s="105">
        <f>4!S8</f>
        <v>0</v>
      </c>
      <c r="J14" s="105">
        <f>4!X8</f>
        <v>0</v>
      </c>
      <c r="K14" s="34">
        <f>4!AC8</f>
        <v>0</v>
      </c>
    </row>
    <row r="15" spans="1:11" ht="11.25" outlineLevel="1">
      <c r="A15" s="16" t="s">
        <v>239</v>
      </c>
      <c r="B15" s="49" t="s">
        <v>473</v>
      </c>
      <c r="C15" s="8" t="s">
        <v>414</v>
      </c>
      <c r="D15" s="284"/>
      <c r="E15" s="8"/>
      <c r="F15" s="8"/>
      <c r="G15" s="105">
        <f>4!J8</f>
        <v>0</v>
      </c>
      <c r="H15" s="105">
        <f>4!O8</f>
        <v>0</v>
      </c>
      <c r="I15" s="105">
        <f>4!T8</f>
        <v>0</v>
      </c>
      <c r="J15" s="105">
        <f>4!Y8</f>
        <v>0</v>
      </c>
      <c r="K15" s="34">
        <f>4!AD8</f>
        <v>0</v>
      </c>
    </row>
    <row r="16" spans="1:11" ht="11.25">
      <c r="A16" s="16" t="s">
        <v>454</v>
      </c>
      <c r="B16" s="49" t="s">
        <v>303</v>
      </c>
      <c r="C16" s="8"/>
      <c r="D16" s="284" t="s">
        <v>640</v>
      </c>
      <c r="E16" s="8" t="s">
        <v>671</v>
      </c>
      <c r="F16" s="8" t="s">
        <v>303</v>
      </c>
      <c r="G16" s="36"/>
      <c r="H16" s="36"/>
      <c r="I16" s="36"/>
      <c r="J16" s="36"/>
      <c r="K16" s="37"/>
    </row>
    <row r="17" spans="1:11" ht="11.25" outlineLevel="1">
      <c r="A17" s="16" t="s">
        <v>240</v>
      </c>
      <c r="B17" s="49" t="s">
        <v>519</v>
      </c>
      <c r="C17" s="8" t="s">
        <v>153</v>
      </c>
      <c r="D17" s="284"/>
      <c r="E17" s="8"/>
      <c r="F17" s="8"/>
      <c r="G17" s="105" t="e">
        <f>4!G19</f>
        <v>#DIV/0!</v>
      </c>
      <c r="H17" s="105" t="e">
        <f>4!L19</f>
        <v>#DIV/0!</v>
      </c>
      <c r="I17" s="105" t="e">
        <f>4!Q19</f>
        <v>#DIV/0!</v>
      </c>
      <c r="J17" s="105" t="e">
        <f>4!V19</f>
        <v>#DIV/0!</v>
      </c>
      <c r="K17" s="105" t="e">
        <f>4!AA19</f>
        <v>#DIV/0!</v>
      </c>
    </row>
    <row r="18" spans="1:11" ht="11.25" outlineLevel="1">
      <c r="A18" s="16" t="s">
        <v>241</v>
      </c>
      <c r="B18" s="49" t="s">
        <v>520</v>
      </c>
      <c r="C18" s="8" t="s">
        <v>153</v>
      </c>
      <c r="D18" s="284"/>
      <c r="E18" s="8"/>
      <c r="F18" s="8"/>
      <c r="G18" s="36"/>
      <c r="H18" s="36"/>
      <c r="I18" s="36"/>
      <c r="J18" s="36"/>
      <c r="K18" s="37"/>
    </row>
    <row r="19" spans="1:11" ht="11.25" outlineLevel="1">
      <c r="A19" s="16"/>
      <c r="B19" s="49" t="s">
        <v>511</v>
      </c>
      <c r="C19" s="8"/>
      <c r="D19" s="284"/>
      <c r="E19" s="8"/>
      <c r="F19" s="8"/>
      <c r="G19" s="36"/>
      <c r="H19" s="36"/>
      <c r="I19" s="36"/>
      <c r="J19" s="36"/>
      <c r="K19" s="37"/>
    </row>
    <row r="20" spans="1:11" ht="11.25" outlineLevel="1">
      <c r="A20" s="16"/>
      <c r="B20" s="49" t="s">
        <v>477</v>
      </c>
      <c r="C20" s="8" t="s">
        <v>153</v>
      </c>
      <c r="D20" s="284"/>
      <c r="E20" s="8"/>
      <c r="F20" s="8"/>
      <c r="G20" s="105" t="e">
        <f>4!H19</f>
        <v>#DIV/0!</v>
      </c>
      <c r="H20" s="105" t="e">
        <f>4!M19</f>
        <v>#DIV/0!</v>
      </c>
      <c r="I20" s="105" t="e">
        <f>4!R19</f>
        <v>#DIV/0!</v>
      </c>
      <c r="J20" s="105" t="e">
        <f>4!W19</f>
        <v>#DIV/0!</v>
      </c>
      <c r="K20" s="105" t="e">
        <f>4!AB19</f>
        <v>#DIV/0!</v>
      </c>
    </row>
    <row r="21" spans="1:11" ht="11.25" outlineLevel="1">
      <c r="A21" s="16"/>
      <c r="B21" s="49" t="s">
        <v>478</v>
      </c>
      <c r="C21" s="8" t="s">
        <v>153</v>
      </c>
      <c r="D21" s="284"/>
      <c r="E21" s="8"/>
      <c r="F21" s="8"/>
      <c r="G21" s="105" t="e">
        <f>4!I19</f>
        <v>#DIV/0!</v>
      </c>
      <c r="H21" s="105" t="e">
        <f>4!N19</f>
        <v>#DIV/0!</v>
      </c>
      <c r="I21" s="105" t="e">
        <f>4!S19</f>
        <v>#DIV/0!</v>
      </c>
      <c r="J21" s="105" t="e">
        <f>4!X19</f>
        <v>#DIV/0!</v>
      </c>
      <c r="K21" s="34" t="e">
        <f>4!AC19</f>
        <v>#DIV/0!</v>
      </c>
    </row>
    <row r="22" spans="1:11" ht="11.25" outlineLevel="1">
      <c r="A22" s="16" t="s">
        <v>103</v>
      </c>
      <c r="B22" s="49" t="s">
        <v>473</v>
      </c>
      <c r="C22" s="8" t="s">
        <v>153</v>
      </c>
      <c r="D22" s="284"/>
      <c r="E22" s="8"/>
      <c r="F22" s="8"/>
      <c r="G22" s="105" t="e">
        <f>4!J19</f>
        <v>#DIV/0!</v>
      </c>
      <c r="H22" s="105" t="e">
        <f>4!O19</f>
        <v>#DIV/0!</v>
      </c>
      <c r="I22" s="105" t="e">
        <f>4!T19</f>
        <v>#DIV/0!</v>
      </c>
      <c r="J22" s="105" t="e">
        <f>4!Y19</f>
        <v>#DIV/0!</v>
      </c>
      <c r="K22" s="34" t="e">
        <f>4!AD19</f>
        <v>#DIV/0!</v>
      </c>
    </row>
    <row r="23" spans="1:11" ht="11.25">
      <c r="A23" s="16" t="s">
        <v>455</v>
      </c>
      <c r="B23" s="49" t="s">
        <v>289</v>
      </c>
      <c r="C23" s="8"/>
      <c r="D23" s="284" t="s">
        <v>641</v>
      </c>
      <c r="E23" s="8" t="s">
        <v>670</v>
      </c>
      <c r="F23" s="8" t="s">
        <v>289</v>
      </c>
      <c r="G23" s="36"/>
      <c r="H23" s="36"/>
      <c r="I23" s="36"/>
      <c r="J23" s="36"/>
      <c r="K23" s="37"/>
    </row>
    <row r="24" spans="1:11" ht="11.25" outlineLevel="1">
      <c r="A24" s="16" t="s">
        <v>14</v>
      </c>
      <c r="B24" s="49" t="s">
        <v>519</v>
      </c>
      <c r="C24" s="8" t="s">
        <v>414</v>
      </c>
      <c r="D24" s="284"/>
      <c r="E24" s="8"/>
      <c r="F24" s="8"/>
      <c r="G24" s="105">
        <f>4!G22+4!G26</f>
        <v>0</v>
      </c>
      <c r="H24" s="105">
        <f>4!L22+4!L26</f>
        <v>0</v>
      </c>
      <c r="I24" s="105">
        <f>4!Q22+4!Q26</f>
        <v>0</v>
      </c>
      <c r="J24" s="105">
        <f>4!V22+4!V26</f>
        <v>0</v>
      </c>
      <c r="K24" s="105">
        <f>4!AA22+4!AA26</f>
        <v>0</v>
      </c>
    </row>
    <row r="25" spans="1:11" ht="11.25" outlineLevel="1">
      <c r="A25" s="16" t="s">
        <v>15</v>
      </c>
      <c r="B25" s="49" t="s">
        <v>520</v>
      </c>
      <c r="C25" s="8" t="s">
        <v>414</v>
      </c>
      <c r="D25" s="284"/>
      <c r="E25" s="8"/>
      <c r="F25" s="8"/>
      <c r="G25" s="35">
        <f>G27+G28</f>
        <v>0</v>
      </c>
      <c r="H25" s="35">
        <f>H27+H28</f>
        <v>0</v>
      </c>
      <c r="I25" s="35">
        <f>I27+I28</f>
        <v>0</v>
      </c>
      <c r="J25" s="35">
        <f>J27+J28</f>
        <v>0</v>
      </c>
      <c r="K25" s="34">
        <f>K27+K28</f>
        <v>5</v>
      </c>
    </row>
    <row r="26" spans="1:11" ht="11.25" outlineLevel="1">
      <c r="A26" s="16"/>
      <c r="B26" s="49" t="s">
        <v>511</v>
      </c>
      <c r="C26" s="8"/>
      <c r="D26" s="284"/>
      <c r="E26" s="8"/>
      <c r="F26" s="8"/>
      <c r="G26" s="36"/>
      <c r="H26" s="36"/>
      <c r="I26" s="36"/>
      <c r="J26" s="36"/>
      <c r="K26" s="37"/>
    </row>
    <row r="27" spans="1:11" ht="11.25" outlineLevel="1">
      <c r="A27" s="16"/>
      <c r="B27" s="49" t="s">
        <v>477</v>
      </c>
      <c r="C27" s="8" t="s">
        <v>414</v>
      </c>
      <c r="D27" s="284"/>
      <c r="E27" s="8"/>
      <c r="F27" s="8"/>
      <c r="G27" s="234">
        <f>4!H22+4!H26</f>
        <v>0</v>
      </c>
      <c r="H27" s="234">
        <f>4!M22+4!M26</f>
        <v>0</v>
      </c>
      <c r="I27" s="234">
        <f>4!R22+4!R26</f>
        <v>0</v>
      </c>
      <c r="J27" s="234">
        <f>4!W22+4!W26</f>
        <v>0</v>
      </c>
      <c r="K27" s="234">
        <f>4!AB22+4!AB26</f>
        <v>5</v>
      </c>
    </row>
    <row r="28" spans="1:11" ht="11.25" outlineLevel="1">
      <c r="A28" s="16"/>
      <c r="B28" s="49" t="s">
        <v>478</v>
      </c>
      <c r="C28" s="8" t="s">
        <v>414</v>
      </c>
      <c r="D28" s="284"/>
      <c r="E28" s="8"/>
      <c r="F28" s="8"/>
      <c r="G28" s="105">
        <f>4!I22+4!I26</f>
        <v>0</v>
      </c>
      <c r="H28" s="105">
        <f>4!N22+4!N26</f>
        <v>0</v>
      </c>
      <c r="I28" s="105">
        <f>4!S22+4!S26</f>
        <v>0</v>
      </c>
      <c r="J28" s="105">
        <f>4!X22+4!X26</f>
        <v>0</v>
      </c>
      <c r="K28" s="105">
        <f>4!AC22+4!AC26</f>
        <v>0</v>
      </c>
    </row>
    <row r="29" spans="1:11" ht="11.25" outlineLevel="1">
      <c r="A29" s="16" t="s">
        <v>16</v>
      </c>
      <c r="B29" s="49" t="s">
        <v>473</v>
      </c>
      <c r="C29" s="8" t="s">
        <v>414</v>
      </c>
      <c r="D29" s="284"/>
      <c r="E29" s="8"/>
      <c r="F29" s="8"/>
      <c r="G29" s="105">
        <f>4!J22+4!J26</f>
        <v>0</v>
      </c>
      <c r="H29" s="105">
        <f>4!O22+4!O26</f>
        <v>0</v>
      </c>
      <c r="I29" s="105">
        <f>4!T22+4!T26</f>
        <v>0</v>
      </c>
      <c r="J29" s="105">
        <f>4!Y22+4!Y26</f>
        <v>0</v>
      </c>
      <c r="K29" s="105">
        <f>4!AD22+4!AD26</f>
        <v>0</v>
      </c>
    </row>
    <row r="30" spans="1:11" ht="11.25">
      <c r="A30" s="16" t="s">
        <v>456</v>
      </c>
      <c r="B30" s="49" t="s">
        <v>295</v>
      </c>
      <c r="C30" s="8"/>
      <c r="D30" s="284" t="s">
        <v>652</v>
      </c>
      <c r="E30" s="8" t="s">
        <v>733</v>
      </c>
      <c r="F30" s="8" t="s">
        <v>295</v>
      </c>
      <c r="G30" s="36"/>
      <c r="H30" s="36"/>
      <c r="I30" s="36"/>
      <c r="J30" s="36"/>
      <c r="K30" s="37"/>
    </row>
    <row r="31" spans="1:11" ht="11.25" outlineLevel="1">
      <c r="A31" s="16" t="s">
        <v>234</v>
      </c>
      <c r="B31" s="49" t="s">
        <v>519</v>
      </c>
      <c r="C31" s="8" t="s">
        <v>468</v>
      </c>
      <c r="D31" s="284"/>
      <c r="E31" s="8"/>
      <c r="F31" s="8"/>
      <c r="G31" s="35" t="e">
        <f>G6*G10*G17/100</f>
        <v>#DIV/0!</v>
      </c>
      <c r="H31" s="35" t="e">
        <f>H6*H10*H17/100</f>
        <v>#DIV/0!</v>
      </c>
      <c r="I31" s="35" t="e">
        <f>I6*I10*I17/100</f>
        <v>#DIV/0!</v>
      </c>
      <c r="J31" s="35" t="e">
        <f>J6*J10*J17/100</f>
        <v>#DIV/0!</v>
      </c>
      <c r="K31" s="34" t="e">
        <f>K6*K10*K17/100</f>
        <v>#DIV/0!</v>
      </c>
    </row>
    <row r="32" spans="1:11" ht="11.25" outlineLevel="1">
      <c r="A32" s="16" t="s">
        <v>142</v>
      </c>
      <c r="B32" s="49" t="s">
        <v>520</v>
      </c>
      <c r="C32" s="8" t="s">
        <v>468</v>
      </c>
      <c r="D32" s="284"/>
      <c r="E32" s="8"/>
      <c r="F32" s="8"/>
      <c r="G32" s="36"/>
      <c r="H32" s="36"/>
      <c r="I32" s="36"/>
      <c r="J32" s="36"/>
      <c r="K32" s="37"/>
    </row>
    <row r="33" spans="1:11" ht="11.25" outlineLevel="1">
      <c r="A33" s="16"/>
      <c r="B33" s="49" t="s">
        <v>511</v>
      </c>
      <c r="C33" s="8"/>
      <c r="D33" s="284"/>
      <c r="E33" s="8"/>
      <c r="F33" s="8"/>
      <c r="G33" s="36"/>
      <c r="H33" s="36"/>
      <c r="I33" s="36"/>
      <c r="J33" s="36"/>
      <c r="K33" s="37"/>
    </row>
    <row r="34" spans="1:11" ht="11.25" outlineLevel="1">
      <c r="A34" s="16"/>
      <c r="B34" s="49" t="s">
        <v>477</v>
      </c>
      <c r="C34" s="8" t="s">
        <v>468</v>
      </c>
      <c r="D34" s="284"/>
      <c r="E34" s="8"/>
      <c r="F34" s="8"/>
      <c r="G34" s="35" t="e">
        <f>G6*G13*G20/100+G48</f>
        <v>#DIV/0!</v>
      </c>
      <c r="H34" s="35" t="e">
        <f>H6*H13*H20/100+H48</f>
        <v>#DIV/0!</v>
      </c>
      <c r="I34" s="35" t="e">
        <f>I6*I13*I20/100+I48</f>
        <v>#DIV/0!</v>
      </c>
      <c r="J34" s="35" t="e">
        <f>J6*J13*J20/100+J48</f>
        <v>#DIV/0!</v>
      </c>
      <c r="K34" s="34" t="e">
        <f>K6*K13*K20/100+K48</f>
        <v>#DIV/0!</v>
      </c>
    </row>
    <row r="35" spans="1:11" ht="11.25" outlineLevel="1">
      <c r="A35" s="16"/>
      <c r="B35" s="49" t="s">
        <v>478</v>
      </c>
      <c r="C35" s="8" t="s">
        <v>468</v>
      </c>
      <c r="D35" s="284"/>
      <c r="E35" s="8"/>
      <c r="F35" s="8"/>
      <c r="G35" s="35" t="e">
        <f>G6*G14*G21/100+G49+G55</f>
        <v>#DIV/0!</v>
      </c>
      <c r="H35" s="35" t="e">
        <f>H6*H14*H21/100+H49+H55</f>
        <v>#DIV/0!</v>
      </c>
      <c r="I35" s="35" t="e">
        <f>I6*I14*I21/100+I49+I55</f>
        <v>#DIV/0!</v>
      </c>
      <c r="J35" s="35" t="e">
        <f>J6*J14*J21/100+J49+J55</f>
        <v>#DIV/0!</v>
      </c>
      <c r="K35" s="34" t="e">
        <f>K6*K14*K21/100+K49+K55</f>
        <v>#DIV/0!</v>
      </c>
    </row>
    <row r="36" spans="1:11" ht="11.25" outlineLevel="1">
      <c r="A36" s="16" t="s">
        <v>235</v>
      </c>
      <c r="B36" s="49" t="s">
        <v>473</v>
      </c>
      <c r="C36" s="8" t="s">
        <v>468</v>
      </c>
      <c r="D36" s="284"/>
      <c r="E36" s="8"/>
      <c r="F36" s="8"/>
      <c r="G36" s="35" t="e">
        <f>G6*G15*G22/100+G62</f>
        <v>#DIV/0!</v>
      </c>
      <c r="H36" s="35" t="e">
        <f>H6*H15*H22/100+H62</f>
        <v>#DIV/0!</v>
      </c>
      <c r="I36" s="35" t="e">
        <f>I6*I15*I22/100+I62</f>
        <v>#DIV/0!</v>
      </c>
      <c r="J36" s="35" t="e">
        <f>J6*J15*J22/100+J62</f>
        <v>#DIV/0!</v>
      </c>
      <c r="K36" s="34" t="e">
        <f>K6*K15*K22/100+K62</f>
        <v>#DIV/0!</v>
      </c>
    </row>
    <row r="37" spans="1:11" ht="33.75">
      <c r="A37" s="16" t="s">
        <v>457</v>
      </c>
      <c r="B37" s="49" t="s">
        <v>294</v>
      </c>
      <c r="C37" s="8"/>
      <c r="D37" s="284" t="s">
        <v>695</v>
      </c>
      <c r="E37" s="8" t="s">
        <v>845</v>
      </c>
      <c r="F37" s="8" t="s">
        <v>294</v>
      </c>
      <c r="G37" s="36"/>
      <c r="H37" s="36"/>
      <c r="I37" s="36"/>
      <c r="J37" s="36"/>
      <c r="K37" s="37"/>
    </row>
    <row r="38" spans="1:11" ht="11.25" outlineLevel="1">
      <c r="A38" s="16" t="s">
        <v>524</v>
      </c>
      <c r="B38" s="49" t="s">
        <v>519</v>
      </c>
      <c r="C38" s="8" t="s">
        <v>312</v>
      </c>
      <c r="D38" s="284"/>
      <c r="E38" s="8"/>
      <c r="F38" s="8"/>
      <c r="G38" s="35" t="e">
        <f>G31/(G10*(1-G17/100))</f>
        <v>#DIV/0!</v>
      </c>
      <c r="H38" s="35" t="e">
        <f>H31/(H10*(1-H17/100))</f>
        <v>#DIV/0!</v>
      </c>
      <c r="I38" s="35" t="e">
        <f>I31/(I10*(1-I17/100))</f>
        <v>#DIV/0!</v>
      </c>
      <c r="J38" s="35" t="e">
        <f>J31/(J10*(1-J17/100))</f>
        <v>#DIV/0!</v>
      </c>
      <c r="K38" s="34" t="e">
        <f>K31/(K10*(1-K17/100))</f>
        <v>#DIV/0!</v>
      </c>
    </row>
    <row r="39" spans="1:11" ht="11.25" outlineLevel="1">
      <c r="A39" s="16" t="s">
        <v>525</v>
      </c>
      <c r="B39" s="49" t="s">
        <v>520</v>
      </c>
      <c r="C39" s="8" t="s">
        <v>312</v>
      </c>
      <c r="D39" s="284"/>
      <c r="E39" s="8"/>
      <c r="F39" s="8"/>
      <c r="G39" s="36"/>
      <c r="H39" s="36"/>
      <c r="I39" s="36"/>
      <c r="J39" s="36"/>
      <c r="K39" s="37"/>
    </row>
    <row r="40" spans="1:11" ht="11.25" outlineLevel="1">
      <c r="A40" s="16"/>
      <c r="B40" s="49" t="s">
        <v>511</v>
      </c>
      <c r="C40" s="8"/>
      <c r="D40" s="284"/>
      <c r="E40" s="8"/>
      <c r="F40" s="8"/>
      <c r="G40" s="36"/>
      <c r="H40" s="36"/>
      <c r="I40" s="36"/>
      <c r="J40" s="36"/>
      <c r="K40" s="37"/>
    </row>
    <row r="41" spans="1:11" ht="11.25" outlineLevel="1">
      <c r="A41" s="16"/>
      <c r="B41" s="49" t="s">
        <v>477</v>
      </c>
      <c r="C41" s="8" t="s">
        <v>312</v>
      </c>
      <c r="D41" s="284"/>
      <c r="E41" s="8"/>
      <c r="F41" s="8"/>
      <c r="G41" s="35" t="e">
        <f aca="true" t="shared" si="0" ref="G41:H43">G34/(G13*(1-G20/100))</f>
        <v>#DIV/0!</v>
      </c>
      <c r="H41" s="35" t="e">
        <f t="shared" si="0"/>
        <v>#DIV/0!</v>
      </c>
      <c r="I41" s="35" t="e">
        <f aca="true" t="shared" si="1" ref="I41:K43">I34/(I13*(1-I20/100))</f>
        <v>#DIV/0!</v>
      </c>
      <c r="J41" s="35" t="e">
        <f>J34/(J13*(1-J20/100))</f>
        <v>#DIV/0!</v>
      </c>
      <c r="K41" s="34" t="e">
        <f t="shared" si="1"/>
        <v>#DIV/0!</v>
      </c>
    </row>
    <row r="42" spans="1:11" ht="11.25" outlineLevel="1">
      <c r="A42" s="16"/>
      <c r="B42" s="49" t="s">
        <v>478</v>
      </c>
      <c r="C42" s="8" t="s">
        <v>312</v>
      </c>
      <c r="D42" s="284"/>
      <c r="E42" s="8"/>
      <c r="F42" s="8"/>
      <c r="G42" s="35" t="e">
        <f t="shared" si="0"/>
        <v>#DIV/0!</v>
      </c>
      <c r="H42" s="35" t="e">
        <f t="shared" si="0"/>
        <v>#DIV/0!</v>
      </c>
      <c r="I42" s="35" t="e">
        <f t="shared" si="1"/>
        <v>#DIV/0!</v>
      </c>
      <c r="J42" s="35" t="e">
        <f>J35/(J14*(1-J21/100))</f>
        <v>#DIV/0!</v>
      </c>
      <c r="K42" s="34" t="e">
        <f t="shared" si="1"/>
        <v>#DIV/0!</v>
      </c>
    </row>
    <row r="43" spans="1:11" ht="12" outlineLevel="1" thickBot="1">
      <c r="A43" s="22" t="s">
        <v>202</v>
      </c>
      <c r="B43" s="52" t="s">
        <v>473</v>
      </c>
      <c r="C43" s="24" t="s">
        <v>312</v>
      </c>
      <c r="D43" s="284"/>
      <c r="E43" s="24"/>
      <c r="F43" s="24"/>
      <c r="G43" s="47" t="e">
        <f t="shared" si="0"/>
        <v>#DIV/0!</v>
      </c>
      <c r="H43" s="47" t="e">
        <f t="shared" si="0"/>
        <v>#DIV/0!</v>
      </c>
      <c r="I43" s="47" t="e">
        <f t="shared" si="1"/>
        <v>#DIV/0!</v>
      </c>
      <c r="J43" s="47" t="e">
        <f>J36/(J15*(1-J22/100))</f>
        <v>#DIV/0!</v>
      </c>
      <c r="K43" s="39" t="e">
        <f t="shared" si="1"/>
        <v>#DIV/0!</v>
      </c>
    </row>
    <row r="44" ht="12" thickBot="1"/>
    <row r="45" spans="1:11" ht="11.25">
      <c r="A45" s="423"/>
      <c r="B45" s="415" t="s">
        <v>390</v>
      </c>
      <c r="C45" s="416"/>
      <c r="D45" s="248"/>
      <c r="E45" s="248"/>
      <c r="F45" s="248"/>
      <c r="G45" s="45" t="e">
        <f>G31-G38*G24</f>
        <v>#DIV/0!</v>
      </c>
      <c r="H45" s="45" t="e">
        <f>H31-H38*H24</f>
        <v>#DIV/0!</v>
      </c>
      <c r="I45" s="45" t="e">
        <f>I31-I38*I24</f>
        <v>#DIV/0!</v>
      </c>
      <c r="J45" s="45" t="e">
        <f>J31-J38*J24</f>
        <v>#DIV/0!</v>
      </c>
      <c r="K45" s="46" t="e">
        <f>K31-K38*K24</f>
        <v>#DIV/0!</v>
      </c>
    </row>
    <row r="46" spans="1:11" ht="11.25">
      <c r="A46" s="424"/>
      <c r="B46" s="417"/>
      <c r="C46" s="418"/>
      <c r="D46" s="249"/>
      <c r="E46" s="249"/>
      <c r="F46" s="249"/>
      <c r="G46" s="36"/>
      <c r="H46" s="36"/>
      <c r="I46" s="36"/>
      <c r="J46" s="36"/>
      <c r="K46" s="37"/>
    </row>
    <row r="47" spans="1:11" ht="11.25">
      <c r="A47" s="424"/>
      <c r="B47" s="417"/>
      <c r="C47" s="418"/>
      <c r="D47" s="249"/>
      <c r="E47" s="249"/>
      <c r="F47" s="249"/>
      <c r="G47" s="36"/>
      <c r="H47" s="36"/>
      <c r="I47" s="36"/>
      <c r="J47" s="36"/>
      <c r="K47" s="37"/>
    </row>
    <row r="48" spans="1:11" ht="11.25">
      <c r="A48" s="424"/>
      <c r="B48" s="417"/>
      <c r="C48" s="418"/>
      <c r="D48" s="249"/>
      <c r="E48" s="249"/>
      <c r="F48" s="249"/>
      <c r="G48" s="215" t="e">
        <f>G45*4!H12/(4!H12+4!I12)</f>
        <v>#DIV/0!</v>
      </c>
      <c r="H48" s="215" t="e">
        <f>H45*4!M12/(4!M12+4!N12)</f>
        <v>#DIV/0!</v>
      </c>
      <c r="I48" s="215" t="e">
        <f>I45*4!R12/(4!R12+4!S12)</f>
        <v>#DIV/0!</v>
      </c>
      <c r="J48" s="215" t="e">
        <f>J45*4!W12/(4!W12+4!X12)</f>
        <v>#DIV/0!</v>
      </c>
      <c r="K48" s="216" t="e">
        <f>K45*4!AB12/(4!AB12+4!AC12)</f>
        <v>#DIV/0!</v>
      </c>
    </row>
    <row r="49" spans="1:11" ht="11.25">
      <c r="A49" s="424"/>
      <c r="B49" s="417"/>
      <c r="C49" s="418"/>
      <c r="D49" s="249"/>
      <c r="E49" s="249"/>
      <c r="F49" s="249"/>
      <c r="G49" s="35" t="e">
        <f>(G31-G38*G24)-G48</f>
        <v>#DIV/0!</v>
      </c>
      <c r="H49" s="35" t="e">
        <f>(H31-H38*H24)-H48</f>
        <v>#DIV/0!</v>
      </c>
      <c r="I49" s="35" t="e">
        <f>(I31-I38*I24)-I48</f>
        <v>#DIV/0!</v>
      </c>
      <c r="J49" s="35" t="e">
        <f>(J31-J38*J24)-J48</f>
        <v>#DIV/0!</v>
      </c>
      <c r="K49" s="34" t="e">
        <f>(K31-K38*K24)-K48</f>
        <v>#DIV/0!</v>
      </c>
    </row>
    <row r="50" spans="1:11" ht="11.25">
      <c r="A50" s="424"/>
      <c r="B50" s="419"/>
      <c r="C50" s="420"/>
      <c r="D50" s="250"/>
      <c r="E50" s="250"/>
      <c r="F50" s="250"/>
      <c r="G50" s="36"/>
      <c r="H50" s="36"/>
      <c r="I50" s="36"/>
      <c r="J50" s="36"/>
      <c r="K50" s="37"/>
    </row>
    <row r="51" spans="1:11" ht="11.25">
      <c r="A51" s="424"/>
      <c r="B51" s="370" t="s">
        <v>78</v>
      </c>
      <c r="C51" s="372"/>
      <c r="D51" s="247"/>
      <c r="E51" s="247"/>
      <c r="F51" s="247"/>
      <c r="G51" s="36"/>
      <c r="H51" s="36"/>
      <c r="I51" s="36"/>
      <c r="J51" s="36"/>
      <c r="K51" s="37"/>
    </row>
    <row r="52" spans="1:11" ht="11.25">
      <c r="A52" s="424"/>
      <c r="B52" s="417"/>
      <c r="C52" s="418"/>
      <c r="D52" s="249"/>
      <c r="E52" s="249"/>
      <c r="F52" s="249"/>
      <c r="G52" s="36"/>
      <c r="H52" s="36"/>
      <c r="I52" s="36"/>
      <c r="J52" s="36"/>
      <c r="K52" s="37"/>
    </row>
    <row r="53" spans="1:11" ht="11.25">
      <c r="A53" s="424"/>
      <c r="B53" s="417"/>
      <c r="C53" s="418"/>
      <c r="D53" s="249"/>
      <c r="E53" s="249"/>
      <c r="F53" s="249"/>
      <c r="G53" s="36"/>
      <c r="H53" s="36"/>
      <c r="I53" s="36"/>
      <c r="J53" s="36"/>
      <c r="K53" s="37"/>
    </row>
    <row r="54" spans="1:11" ht="11.25">
      <c r="A54" s="424"/>
      <c r="B54" s="417"/>
      <c r="C54" s="418"/>
      <c r="D54" s="249"/>
      <c r="E54" s="249"/>
      <c r="F54" s="249"/>
      <c r="G54" s="36"/>
      <c r="H54" s="36"/>
      <c r="I54" s="36"/>
      <c r="J54" s="36"/>
      <c r="K54" s="37"/>
    </row>
    <row r="55" spans="1:11" ht="11.25">
      <c r="A55" s="424"/>
      <c r="B55" s="417"/>
      <c r="C55" s="418"/>
      <c r="D55" s="249"/>
      <c r="E55" s="249"/>
      <c r="F55" s="249"/>
      <c r="G55" s="35" t="e">
        <f>G34-G41*G27</f>
        <v>#DIV/0!</v>
      </c>
      <c r="H55" s="35" t="e">
        <f>H34-H41*H27</f>
        <v>#DIV/0!</v>
      </c>
      <c r="I55" s="35" t="e">
        <f>I34-I41*I27</f>
        <v>#DIV/0!</v>
      </c>
      <c r="J55" s="35" t="e">
        <f>J34-J41*J27</f>
        <v>#DIV/0!</v>
      </c>
      <c r="K55" s="34" t="e">
        <f>K34-K41*K27</f>
        <v>#DIV/0!</v>
      </c>
    </row>
    <row r="56" spans="1:11" ht="11.25">
      <c r="A56" s="424"/>
      <c r="B56" s="419"/>
      <c r="C56" s="420"/>
      <c r="D56" s="250"/>
      <c r="E56" s="250"/>
      <c r="F56" s="250"/>
      <c r="G56" s="36"/>
      <c r="H56" s="36"/>
      <c r="I56" s="36"/>
      <c r="J56" s="36"/>
      <c r="K56" s="37"/>
    </row>
    <row r="57" spans="1:11" ht="11.25">
      <c r="A57" s="424"/>
      <c r="B57" s="370" t="s">
        <v>391</v>
      </c>
      <c r="C57" s="372"/>
      <c r="D57" s="247"/>
      <c r="E57" s="247"/>
      <c r="F57" s="247"/>
      <c r="G57" s="36"/>
      <c r="H57" s="36"/>
      <c r="I57" s="36"/>
      <c r="J57" s="36"/>
      <c r="K57" s="37"/>
    </row>
    <row r="58" spans="1:11" ht="11.25">
      <c r="A58" s="424"/>
      <c r="B58" s="417"/>
      <c r="C58" s="418"/>
      <c r="D58" s="249"/>
      <c r="E58" s="249"/>
      <c r="F58" s="249"/>
      <c r="G58" s="36"/>
      <c r="H58" s="36"/>
      <c r="I58" s="36"/>
      <c r="J58" s="36"/>
      <c r="K58" s="37"/>
    </row>
    <row r="59" spans="1:11" ht="11.25">
      <c r="A59" s="424"/>
      <c r="B59" s="417"/>
      <c r="C59" s="418"/>
      <c r="D59" s="249"/>
      <c r="E59" s="249"/>
      <c r="F59" s="249"/>
      <c r="G59" s="36"/>
      <c r="H59" s="36"/>
      <c r="I59" s="36"/>
      <c r="J59" s="36"/>
      <c r="K59" s="37"/>
    </row>
    <row r="60" spans="1:11" ht="11.25">
      <c r="A60" s="424"/>
      <c r="B60" s="417"/>
      <c r="C60" s="418"/>
      <c r="D60" s="249"/>
      <c r="E60" s="249"/>
      <c r="F60" s="249"/>
      <c r="G60" s="36"/>
      <c r="H60" s="36"/>
      <c r="I60" s="36"/>
      <c r="J60" s="36"/>
      <c r="K60" s="37"/>
    </row>
    <row r="61" spans="1:11" ht="11.25">
      <c r="A61" s="424"/>
      <c r="B61" s="417"/>
      <c r="C61" s="418"/>
      <c r="D61" s="249"/>
      <c r="E61" s="249"/>
      <c r="F61" s="249"/>
      <c r="G61" s="36"/>
      <c r="H61" s="36"/>
      <c r="I61" s="36"/>
      <c r="J61" s="36"/>
      <c r="K61" s="37"/>
    </row>
    <row r="62" spans="1:11" ht="12" thickBot="1">
      <c r="A62" s="425"/>
      <c r="B62" s="421"/>
      <c r="C62" s="422"/>
      <c r="D62" s="251"/>
      <c r="E62" s="251"/>
      <c r="F62" s="251"/>
      <c r="G62" s="47" t="e">
        <f>G35-G42*G28</f>
        <v>#DIV/0!</v>
      </c>
      <c r="H62" s="47" t="e">
        <f>H35-H42*H28</f>
        <v>#DIV/0!</v>
      </c>
      <c r="I62" s="47" t="e">
        <f>I35-I42*I28</f>
        <v>#DIV/0!</v>
      </c>
      <c r="J62" s="47" t="e">
        <f>J35-J42*J28</f>
        <v>#DIV/0!</v>
      </c>
      <c r="K62" s="39" t="e">
        <f>K35-K42*K28</f>
        <v>#DIV/0!</v>
      </c>
    </row>
  </sheetData>
  <sheetProtection password="CE28" sheet="1" objects="1" scenarios="1" formatCells="0" formatColumns="0" formatRows="0"/>
  <protectedRanges>
    <protectedRange sqref="G6:K8" name="Диапазон1"/>
  </protectedRanges>
  <mergeCells count="5">
    <mergeCell ref="A2:K2"/>
    <mergeCell ref="B45:C50"/>
    <mergeCell ref="B51:C56"/>
    <mergeCell ref="B57:C62"/>
    <mergeCell ref="A45:A62"/>
  </mergeCells>
  <printOptions/>
  <pageMargins left="1.141732283464567" right="0.2755905511811024" top="0.984251968503937" bottom="0.984251968503937" header="0.5118110236220472" footer="0.5118110236220472"/>
  <pageSetup blackAndWhite="1" fitToHeight="1" fitToWidth="1"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2">
    <tabColor indexed="62"/>
    <outlinePr summaryBelow="0" summaryRight="0"/>
  </sheetPr>
  <dimension ref="A1:BN35"/>
  <sheetViews>
    <sheetView zoomScale="75" zoomScaleNormal="75" zoomScaleSheetLayoutView="75" workbookViewId="0" topLeftCell="A1">
      <pane xSplit="3" ySplit="7" topLeftCell="B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3" sqref="C23"/>
    </sheetView>
  </sheetViews>
  <sheetFormatPr defaultColWidth="9.140625" defaultRowHeight="11.25" outlineLevelCol="1"/>
  <cols>
    <col min="1" max="1" width="6.28125" style="7" customWidth="1"/>
    <col min="2" max="2" width="26.7109375" style="48" customWidth="1"/>
    <col min="3" max="3" width="10.8515625" style="7" customWidth="1"/>
    <col min="4" max="4" width="10.7109375" style="7" customWidth="1"/>
    <col min="5" max="9" width="10.7109375" style="7" customWidth="1" outlineLevel="1"/>
    <col min="10" max="10" width="2.7109375" style="7" customWidth="1"/>
    <col min="11" max="11" width="10.7109375" style="7" customWidth="1"/>
    <col min="12" max="16" width="10.7109375" style="7" customWidth="1" outlineLevel="1"/>
    <col min="17" max="17" width="10.7109375" style="7" customWidth="1"/>
    <col min="18" max="22" width="10.7109375" style="7" customWidth="1" outlineLevel="1"/>
    <col min="23" max="23" width="10.7109375" style="7" customWidth="1"/>
    <col min="24" max="28" width="10.7109375" style="7" customWidth="1" outlineLevel="1"/>
    <col min="29" max="29" width="10.7109375" style="7" customWidth="1"/>
    <col min="30" max="34" width="10.7109375" style="7" customWidth="1" outlineLevel="1"/>
    <col min="35" max="35" width="4.7109375" style="7" customWidth="1"/>
    <col min="36" max="36" width="10.7109375" style="7" customWidth="1"/>
    <col min="37" max="41" width="10.7109375" style="7" customWidth="1" outlineLevel="1"/>
    <col min="42" max="42" width="10.7109375" style="7" customWidth="1"/>
    <col min="43" max="47" width="10.7109375" style="7" customWidth="1" outlineLevel="1"/>
    <col min="48" max="48" width="10.7109375" style="7" customWidth="1"/>
    <col min="49" max="53" width="10.7109375" style="7" customWidth="1" outlineLevel="1"/>
    <col min="54" max="54" width="10.7109375" style="7" customWidth="1"/>
    <col min="55" max="59" width="10.7109375" style="7" customWidth="1" outlineLevel="1"/>
    <col min="60" max="60" width="10.7109375" style="7" customWidth="1"/>
    <col min="61" max="65" width="10.7109375" style="7" customWidth="1" outlineLevel="1"/>
    <col min="66" max="16384" width="9.140625" style="7" customWidth="1"/>
  </cols>
  <sheetData>
    <row r="1" spans="35:65" ht="11.25">
      <c r="AI1" s="9"/>
      <c r="BM1" s="112" t="s">
        <v>320</v>
      </c>
    </row>
    <row r="2" spans="1:65" ht="19.5" customHeight="1">
      <c r="A2" s="145" t="s">
        <v>479</v>
      </c>
      <c r="B2" s="145"/>
      <c r="C2" s="145"/>
      <c r="D2" s="145"/>
      <c r="E2" s="145"/>
      <c r="F2" s="145"/>
      <c r="G2" s="145"/>
      <c r="H2" s="145"/>
      <c r="I2" s="145"/>
      <c r="J2" s="146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</row>
    <row r="3" ht="12" thickBot="1"/>
    <row r="4" spans="1:66" ht="30.75" customHeight="1">
      <c r="A4" s="358" t="s">
        <v>193</v>
      </c>
      <c r="B4" s="360" t="s">
        <v>232</v>
      </c>
      <c r="C4" s="346" t="s">
        <v>194</v>
      </c>
      <c r="D4" s="428" t="s">
        <v>313</v>
      </c>
      <c r="E4" s="429"/>
      <c r="F4" s="429"/>
      <c r="G4" s="429"/>
      <c r="H4" s="429"/>
      <c r="I4" s="430"/>
      <c r="J4" s="195"/>
      <c r="K4" s="428" t="s">
        <v>271</v>
      </c>
      <c r="L4" s="429"/>
      <c r="M4" s="429"/>
      <c r="N4" s="429"/>
      <c r="O4" s="429"/>
      <c r="P4" s="430"/>
      <c r="Q4" s="428" t="s">
        <v>272</v>
      </c>
      <c r="R4" s="429"/>
      <c r="S4" s="429"/>
      <c r="T4" s="429"/>
      <c r="U4" s="429"/>
      <c r="V4" s="430"/>
      <c r="W4" s="428" t="s">
        <v>273</v>
      </c>
      <c r="X4" s="429"/>
      <c r="Y4" s="429"/>
      <c r="Z4" s="429"/>
      <c r="AA4" s="429"/>
      <c r="AB4" s="430"/>
      <c r="AC4" s="428" t="s">
        <v>274</v>
      </c>
      <c r="AD4" s="429"/>
      <c r="AE4" s="429"/>
      <c r="AF4" s="429"/>
      <c r="AG4" s="429"/>
      <c r="AH4" s="430"/>
      <c r="AI4" s="196"/>
      <c r="AJ4" s="358" t="str">
        <f>6!B57</f>
        <v>Население</v>
      </c>
      <c r="AK4" s="402"/>
      <c r="AL4" s="402"/>
      <c r="AM4" s="402"/>
      <c r="AN4" s="402"/>
      <c r="AO4" s="426"/>
      <c r="AP4" s="358" t="str">
        <f>6!B58</f>
        <v>Прочие потребители</v>
      </c>
      <c r="AQ4" s="402"/>
      <c r="AR4" s="402"/>
      <c r="AS4" s="402"/>
      <c r="AT4" s="402"/>
      <c r="AU4" s="426"/>
      <c r="AV4" s="358" t="s">
        <v>181</v>
      </c>
      <c r="AW4" s="402"/>
      <c r="AX4" s="402"/>
      <c r="AY4" s="402"/>
      <c r="AZ4" s="402"/>
      <c r="BA4" s="426"/>
      <c r="BB4" s="358" t="s">
        <v>395</v>
      </c>
      <c r="BC4" s="402"/>
      <c r="BD4" s="402"/>
      <c r="BE4" s="402"/>
      <c r="BF4" s="402"/>
      <c r="BG4" s="426"/>
      <c r="BH4" s="428" t="s">
        <v>180</v>
      </c>
      <c r="BI4" s="429"/>
      <c r="BJ4" s="429"/>
      <c r="BK4" s="429"/>
      <c r="BL4" s="429"/>
      <c r="BM4" s="431"/>
      <c r="BN4" s="194"/>
    </row>
    <row r="5" spans="1:66" ht="11.25" hidden="1">
      <c r="A5" s="359"/>
      <c r="B5" s="361"/>
      <c r="C5" s="427"/>
      <c r="D5" s="155"/>
      <c r="E5" s="156"/>
      <c r="F5" s="156"/>
      <c r="G5" s="156"/>
      <c r="H5" s="156"/>
      <c r="I5" s="157"/>
      <c r="J5" s="159"/>
      <c r="K5" s="155" t="str">
        <f>K4</f>
        <v>БП №1</v>
      </c>
      <c r="L5" s="156" t="str">
        <f>K4</f>
        <v>БП №1</v>
      </c>
      <c r="M5" s="156" t="str">
        <f>K4</f>
        <v>БП №1</v>
      </c>
      <c r="N5" s="156" t="str">
        <f>K4</f>
        <v>БП №1</v>
      </c>
      <c r="O5" s="156" t="str">
        <f>K4</f>
        <v>БП №1</v>
      </c>
      <c r="P5" s="157" t="str">
        <f>K4</f>
        <v>БП №1</v>
      </c>
      <c r="Q5" s="155" t="str">
        <f>Q4</f>
        <v>БП №2</v>
      </c>
      <c r="R5" s="156" t="str">
        <f>Q4</f>
        <v>БП №2</v>
      </c>
      <c r="S5" s="156" t="str">
        <f>Q4</f>
        <v>БП №2</v>
      </c>
      <c r="T5" s="156" t="str">
        <f>Q4</f>
        <v>БП №2</v>
      </c>
      <c r="U5" s="156" t="str">
        <f>Q4</f>
        <v>БП №2</v>
      </c>
      <c r="V5" s="157" t="str">
        <f>Q4</f>
        <v>БП №2</v>
      </c>
      <c r="W5" s="155" t="str">
        <f>W4</f>
        <v>БП №3</v>
      </c>
      <c r="X5" s="156" t="str">
        <f>W4</f>
        <v>БП №3</v>
      </c>
      <c r="Y5" s="156" t="str">
        <f>W4</f>
        <v>БП №3</v>
      </c>
      <c r="Z5" s="156" t="str">
        <f>W4</f>
        <v>БП №3</v>
      </c>
      <c r="AA5" s="156" t="str">
        <f>W4</f>
        <v>БП №3</v>
      </c>
      <c r="AB5" s="157" t="str">
        <f>W4</f>
        <v>БП №3</v>
      </c>
      <c r="AC5" s="155" t="str">
        <f>AC4</f>
        <v>БП №4</v>
      </c>
      <c r="AD5" s="156" t="str">
        <f>AC4</f>
        <v>БП №4</v>
      </c>
      <c r="AE5" s="156" t="str">
        <f>AC4</f>
        <v>БП №4</v>
      </c>
      <c r="AF5" s="156" t="str">
        <f>AC4</f>
        <v>БП №4</v>
      </c>
      <c r="AG5" s="156" t="str">
        <f>AC4</f>
        <v>БП №4</v>
      </c>
      <c r="AH5" s="157" t="str">
        <f>AC4</f>
        <v>БП №4</v>
      </c>
      <c r="AI5" s="190"/>
      <c r="AJ5" s="155"/>
      <c r="AK5" s="156"/>
      <c r="AL5" s="156"/>
      <c r="AM5" s="156"/>
      <c r="AN5" s="156"/>
      <c r="AO5" s="157"/>
      <c r="AP5" s="155"/>
      <c r="AQ5" s="156"/>
      <c r="AR5" s="156"/>
      <c r="AS5" s="156"/>
      <c r="AT5" s="156"/>
      <c r="AU5" s="157"/>
      <c r="AV5" s="155"/>
      <c r="AW5" s="156"/>
      <c r="AX5" s="156"/>
      <c r="AY5" s="156"/>
      <c r="AZ5" s="156"/>
      <c r="BA5" s="157"/>
      <c r="BB5" s="155"/>
      <c r="BC5" s="156"/>
      <c r="BD5" s="156"/>
      <c r="BE5" s="156"/>
      <c r="BF5" s="156"/>
      <c r="BG5" s="157"/>
      <c r="BH5" s="155"/>
      <c r="BI5" s="156"/>
      <c r="BJ5" s="156"/>
      <c r="BK5" s="156"/>
      <c r="BL5" s="156"/>
      <c r="BM5" s="158"/>
      <c r="BN5" s="194"/>
    </row>
    <row r="6" spans="1:66" ht="11.25">
      <c r="A6" s="359"/>
      <c r="B6" s="361"/>
      <c r="C6" s="427"/>
      <c r="D6" s="155" t="s">
        <v>469</v>
      </c>
      <c r="E6" s="156" t="s">
        <v>56</v>
      </c>
      <c r="F6" s="156" t="s">
        <v>519</v>
      </c>
      <c r="G6" s="156" t="s">
        <v>477</v>
      </c>
      <c r="H6" s="156" t="s">
        <v>478</v>
      </c>
      <c r="I6" s="157" t="s">
        <v>473</v>
      </c>
      <c r="J6" s="159"/>
      <c r="K6" s="155" t="s">
        <v>469</v>
      </c>
      <c r="L6" s="156" t="s">
        <v>56</v>
      </c>
      <c r="M6" s="156" t="s">
        <v>519</v>
      </c>
      <c r="N6" s="156" t="s">
        <v>477</v>
      </c>
      <c r="O6" s="156" t="s">
        <v>478</v>
      </c>
      <c r="P6" s="157" t="s">
        <v>473</v>
      </c>
      <c r="Q6" s="155" t="s">
        <v>469</v>
      </c>
      <c r="R6" s="156" t="s">
        <v>56</v>
      </c>
      <c r="S6" s="156" t="s">
        <v>519</v>
      </c>
      <c r="T6" s="156" t="s">
        <v>477</v>
      </c>
      <c r="U6" s="156" t="s">
        <v>478</v>
      </c>
      <c r="V6" s="157" t="s">
        <v>473</v>
      </c>
      <c r="W6" s="155" t="s">
        <v>469</v>
      </c>
      <c r="X6" s="156" t="s">
        <v>56</v>
      </c>
      <c r="Y6" s="156" t="s">
        <v>519</v>
      </c>
      <c r="Z6" s="156" t="s">
        <v>477</v>
      </c>
      <c r="AA6" s="156" t="s">
        <v>478</v>
      </c>
      <c r="AB6" s="157" t="s">
        <v>473</v>
      </c>
      <c r="AC6" s="155" t="s">
        <v>469</v>
      </c>
      <c r="AD6" s="156" t="s">
        <v>56</v>
      </c>
      <c r="AE6" s="156" t="s">
        <v>519</v>
      </c>
      <c r="AF6" s="156" t="s">
        <v>477</v>
      </c>
      <c r="AG6" s="156" t="s">
        <v>478</v>
      </c>
      <c r="AH6" s="157" t="s">
        <v>473</v>
      </c>
      <c r="AI6" s="190"/>
      <c r="AJ6" s="155" t="s">
        <v>469</v>
      </c>
      <c r="AK6" s="156" t="s">
        <v>56</v>
      </c>
      <c r="AL6" s="156" t="s">
        <v>519</v>
      </c>
      <c r="AM6" s="156" t="s">
        <v>477</v>
      </c>
      <c r="AN6" s="156" t="s">
        <v>478</v>
      </c>
      <c r="AO6" s="157" t="s">
        <v>473</v>
      </c>
      <c r="AP6" s="155" t="s">
        <v>469</v>
      </c>
      <c r="AQ6" s="156" t="s">
        <v>56</v>
      </c>
      <c r="AR6" s="156" t="s">
        <v>519</v>
      </c>
      <c r="AS6" s="156" t="s">
        <v>477</v>
      </c>
      <c r="AT6" s="156" t="s">
        <v>478</v>
      </c>
      <c r="AU6" s="157" t="s">
        <v>473</v>
      </c>
      <c r="AV6" s="155" t="s">
        <v>469</v>
      </c>
      <c r="AW6" s="156" t="s">
        <v>56</v>
      </c>
      <c r="AX6" s="156" t="s">
        <v>519</v>
      </c>
      <c r="AY6" s="156" t="s">
        <v>477</v>
      </c>
      <c r="AZ6" s="156" t="s">
        <v>478</v>
      </c>
      <c r="BA6" s="157" t="s">
        <v>473</v>
      </c>
      <c r="BB6" s="155" t="s">
        <v>469</v>
      </c>
      <c r="BC6" s="156" t="s">
        <v>56</v>
      </c>
      <c r="BD6" s="156" t="s">
        <v>519</v>
      </c>
      <c r="BE6" s="156" t="s">
        <v>477</v>
      </c>
      <c r="BF6" s="156" t="s">
        <v>478</v>
      </c>
      <c r="BG6" s="157" t="s">
        <v>473</v>
      </c>
      <c r="BH6" s="155" t="s">
        <v>469</v>
      </c>
      <c r="BI6" s="156" t="s">
        <v>56</v>
      </c>
      <c r="BJ6" s="156" t="s">
        <v>519</v>
      </c>
      <c r="BK6" s="156" t="s">
        <v>477</v>
      </c>
      <c r="BL6" s="156" t="s">
        <v>478</v>
      </c>
      <c r="BM6" s="158" t="s">
        <v>473</v>
      </c>
      <c r="BN6" s="194"/>
    </row>
    <row r="7" spans="1:66" ht="12" thickBot="1">
      <c r="A7" s="161">
        <f>COLUMN()</f>
        <v>1</v>
      </c>
      <c r="B7" s="162">
        <f>COLUMN()</f>
        <v>2</v>
      </c>
      <c r="C7" s="187">
        <f>COLUMN()</f>
        <v>3</v>
      </c>
      <c r="D7" s="161">
        <f>COLUMN()</f>
        <v>4</v>
      </c>
      <c r="E7" s="160">
        <f>COLUMN()</f>
        <v>5</v>
      </c>
      <c r="F7" s="160">
        <f>COLUMN()</f>
        <v>6</v>
      </c>
      <c r="G7" s="160">
        <f>COLUMN()</f>
        <v>7</v>
      </c>
      <c r="H7" s="160">
        <f>COLUMN()</f>
        <v>8</v>
      </c>
      <c r="I7" s="163">
        <f>COLUMN()</f>
        <v>9</v>
      </c>
      <c r="J7" s="167"/>
      <c r="K7" s="161">
        <f aca="true" t="shared" si="0" ref="K7:P7">COLUMN()-1</f>
        <v>10</v>
      </c>
      <c r="L7" s="160">
        <f t="shared" si="0"/>
        <v>11</v>
      </c>
      <c r="M7" s="160">
        <f t="shared" si="0"/>
        <v>12</v>
      </c>
      <c r="N7" s="160">
        <f t="shared" si="0"/>
        <v>13</v>
      </c>
      <c r="O7" s="160">
        <f t="shared" si="0"/>
        <v>14</v>
      </c>
      <c r="P7" s="163">
        <f t="shared" si="0"/>
        <v>15</v>
      </c>
      <c r="Q7" s="161">
        <f aca="true" t="shared" si="1" ref="Q7:AH7">COLUMN()-1</f>
        <v>16</v>
      </c>
      <c r="R7" s="160">
        <f t="shared" si="1"/>
        <v>17</v>
      </c>
      <c r="S7" s="160">
        <f t="shared" si="1"/>
        <v>18</v>
      </c>
      <c r="T7" s="160">
        <f t="shared" si="1"/>
        <v>19</v>
      </c>
      <c r="U7" s="160">
        <f t="shared" si="1"/>
        <v>20</v>
      </c>
      <c r="V7" s="163">
        <f t="shared" si="1"/>
        <v>21</v>
      </c>
      <c r="W7" s="161">
        <f t="shared" si="1"/>
        <v>22</v>
      </c>
      <c r="X7" s="160">
        <f t="shared" si="1"/>
        <v>23</v>
      </c>
      <c r="Y7" s="160">
        <f t="shared" si="1"/>
        <v>24</v>
      </c>
      <c r="Z7" s="160">
        <f t="shared" si="1"/>
        <v>25</v>
      </c>
      <c r="AA7" s="160">
        <f t="shared" si="1"/>
        <v>26</v>
      </c>
      <c r="AB7" s="163">
        <f t="shared" si="1"/>
        <v>27</v>
      </c>
      <c r="AC7" s="161">
        <f t="shared" si="1"/>
        <v>28</v>
      </c>
      <c r="AD7" s="160">
        <f t="shared" si="1"/>
        <v>29</v>
      </c>
      <c r="AE7" s="160">
        <f t="shared" si="1"/>
        <v>30</v>
      </c>
      <c r="AF7" s="160">
        <f t="shared" si="1"/>
        <v>31</v>
      </c>
      <c r="AG7" s="160">
        <f t="shared" si="1"/>
        <v>32</v>
      </c>
      <c r="AH7" s="163">
        <f t="shared" si="1"/>
        <v>33</v>
      </c>
      <c r="AI7" s="191"/>
      <c r="AJ7" s="161">
        <f aca="true" t="shared" si="2" ref="AJ7:AO7">COLUMN()-2</f>
        <v>34</v>
      </c>
      <c r="AK7" s="160">
        <f t="shared" si="2"/>
        <v>35</v>
      </c>
      <c r="AL7" s="160">
        <f t="shared" si="2"/>
        <v>36</v>
      </c>
      <c r="AM7" s="160">
        <f t="shared" si="2"/>
        <v>37</v>
      </c>
      <c r="AN7" s="160">
        <f t="shared" si="2"/>
        <v>38</v>
      </c>
      <c r="AO7" s="163">
        <f t="shared" si="2"/>
        <v>39</v>
      </c>
      <c r="AP7" s="161">
        <f aca="true" t="shared" si="3" ref="AP7:BM7">COLUMN()-1</f>
        <v>41</v>
      </c>
      <c r="AQ7" s="160">
        <f t="shared" si="3"/>
        <v>42</v>
      </c>
      <c r="AR7" s="160">
        <f t="shared" si="3"/>
        <v>43</v>
      </c>
      <c r="AS7" s="160">
        <f t="shared" si="3"/>
        <v>44</v>
      </c>
      <c r="AT7" s="160">
        <f t="shared" si="3"/>
        <v>45</v>
      </c>
      <c r="AU7" s="163">
        <f t="shared" si="3"/>
        <v>46</v>
      </c>
      <c r="AV7" s="161">
        <f>COLUMN()-1</f>
        <v>47</v>
      </c>
      <c r="AW7" s="160">
        <f t="shared" si="3"/>
        <v>48</v>
      </c>
      <c r="AX7" s="160">
        <f t="shared" si="3"/>
        <v>49</v>
      </c>
      <c r="AY7" s="160">
        <f t="shared" si="3"/>
        <v>50</v>
      </c>
      <c r="AZ7" s="160">
        <f t="shared" si="3"/>
        <v>51</v>
      </c>
      <c r="BA7" s="163">
        <f t="shared" si="3"/>
        <v>52</v>
      </c>
      <c r="BB7" s="161">
        <f t="shared" si="3"/>
        <v>53</v>
      </c>
      <c r="BC7" s="160">
        <f t="shared" si="3"/>
        <v>54</v>
      </c>
      <c r="BD7" s="160">
        <f t="shared" si="3"/>
        <v>55</v>
      </c>
      <c r="BE7" s="160">
        <f t="shared" si="3"/>
        <v>56</v>
      </c>
      <c r="BF7" s="160">
        <f t="shared" si="3"/>
        <v>57</v>
      </c>
      <c r="BG7" s="163">
        <f t="shared" si="3"/>
        <v>58</v>
      </c>
      <c r="BH7" s="161">
        <f t="shared" si="3"/>
        <v>59</v>
      </c>
      <c r="BI7" s="160">
        <f t="shared" si="3"/>
        <v>60</v>
      </c>
      <c r="BJ7" s="160">
        <f t="shared" si="3"/>
        <v>61</v>
      </c>
      <c r="BK7" s="160">
        <f t="shared" si="3"/>
        <v>62</v>
      </c>
      <c r="BL7" s="160">
        <f t="shared" si="3"/>
        <v>63</v>
      </c>
      <c r="BM7" s="187">
        <f t="shared" si="3"/>
        <v>64</v>
      </c>
      <c r="BN7" s="194"/>
    </row>
    <row r="8" spans="1:66" ht="12.75" customHeight="1">
      <c r="A8" s="23" t="s">
        <v>452</v>
      </c>
      <c r="B8" s="62" t="s">
        <v>290</v>
      </c>
      <c r="C8" s="184" t="s">
        <v>414</v>
      </c>
      <c r="D8" s="75">
        <f>6!C44</f>
        <v>0</v>
      </c>
      <c r="E8" s="45">
        <f>6!D44</f>
        <v>0</v>
      </c>
      <c r="F8" s="45">
        <f>6!E44</f>
        <v>0</v>
      </c>
      <c r="G8" s="45">
        <f>6!F44</f>
        <v>0</v>
      </c>
      <c r="H8" s="45">
        <f>6!G44</f>
        <v>0</v>
      </c>
      <c r="I8" s="46">
        <f>6!H44</f>
        <v>0</v>
      </c>
      <c r="J8" s="13"/>
      <c r="K8" s="83">
        <f>SUM(L8:P8)</f>
        <v>0</v>
      </c>
      <c r="L8" s="63">
        <f>INDEX(6!$C$44:$H$60,MATCH('27'!K$4,6!$B$44:$B$60,0),MATCH('27'!L$6,6!$C$5:$H$5,0))</f>
        <v>0</v>
      </c>
      <c r="M8" s="63">
        <f>INDEX(6!$C$44:$H$60,MATCH('27'!K$4,6!$B$44:$B$60,0),MATCH('27'!M$6,6!$C$5:$H$5,0))</f>
        <v>0</v>
      </c>
      <c r="N8" s="63">
        <f>INDEX(6!$C$44:$H$60,MATCH('27'!K$4,6!$B$44:$B$60,0),MATCH('27'!N$6,6!$C$5:$H$5,0))</f>
        <v>0</v>
      </c>
      <c r="O8" s="63">
        <f>INDEX(6!$C$44:$H$60,MATCH('27'!K$4,6!$B$44:$B$60,0),MATCH('27'!O$6,6!$C$5:$H$5,0))</f>
        <v>0</v>
      </c>
      <c r="P8" s="64">
        <f>INDEX(6!$C$44:$H$60,MATCH('27'!K$4,6!$B$44:$B$60,0),MATCH('27'!P$6,6!$C$5:$H$5,0))</f>
        <v>0</v>
      </c>
      <c r="Q8" s="83">
        <f>SUM(R8:V8)</f>
        <v>0</v>
      </c>
      <c r="R8" s="63">
        <f>INDEX(6!$C$44:$H$60,MATCH('27'!Q$4,6!$B$44:$B$60,0),MATCH('27'!R$6,6!$C$5:$H$5,0))</f>
        <v>0</v>
      </c>
      <c r="S8" s="63">
        <f>INDEX(6!$C$44:$H$60,MATCH('27'!Q$4,6!$B$44:$B$60,0),MATCH('27'!S$6,6!$C$5:$H$5,0))</f>
        <v>0</v>
      </c>
      <c r="T8" s="63">
        <f>INDEX(6!$C$44:$H$60,MATCH('27'!Q$4,6!$B$44:$B$60,0),MATCH('27'!T$6,6!$C$5:$H$5,0))</f>
        <v>0</v>
      </c>
      <c r="U8" s="63">
        <f>INDEX(6!$C$44:$H$60,MATCH('27'!Q$4,6!$B$44:$B$60,0),MATCH('27'!U$6,6!$C$5:$H$5,0))</f>
        <v>0</v>
      </c>
      <c r="V8" s="64">
        <f>INDEX(6!$C$44:$H$60,MATCH('27'!Q$4,6!$B$44:$B$60,0),MATCH('27'!V$6,6!$C$5:$H$5,0))</f>
        <v>0</v>
      </c>
      <c r="W8" s="83">
        <f>SUM(X8:AB8)</f>
        <v>0</v>
      </c>
      <c r="X8" s="63">
        <f>INDEX(6!$C$44:$H$60,MATCH('27'!W$4,6!$B$44:$B$60,0),MATCH('27'!X$6,6!$C$5:$H$5,0))</f>
        <v>0</v>
      </c>
      <c r="Y8" s="63">
        <f>INDEX(6!$C$44:$H$60,MATCH('27'!W$4,6!$B$44:$B$60,0),MATCH('27'!Y$6,6!$C$5:$H$5,0))</f>
        <v>0</v>
      </c>
      <c r="Z8" s="63">
        <f>INDEX(6!$C$44:$H$60,MATCH('27'!W$4,6!$B$44:$B$60,0),MATCH('27'!Z$6,6!$C$5:$H$5,0))</f>
        <v>0</v>
      </c>
      <c r="AA8" s="63">
        <f>INDEX(6!$C$44:$H$60,MATCH('27'!W$4,6!$B$44:$B$60,0),MATCH('27'!AA$6,6!$C$5:$H$5,0))</f>
        <v>0</v>
      </c>
      <c r="AB8" s="64">
        <f>INDEX(6!$C$44:$H$60,MATCH('27'!W$4,6!$B$44:$B$60,0),MATCH('27'!AB$6,6!$C$5:$H$5,0))</f>
        <v>0</v>
      </c>
      <c r="AC8" s="83">
        <f>SUM(AD8:AH8)</f>
        <v>0</v>
      </c>
      <c r="AD8" s="63">
        <f>INDEX(6!$C$44:$H$60,MATCH('27'!AC$4,6!$B$44:$B$60,0),MATCH('27'!AD$6,6!$C$5:$H$5,0))</f>
        <v>0</v>
      </c>
      <c r="AE8" s="63">
        <f>INDEX(6!$C$44:$H$60,MATCH('27'!AC$4,6!$B$44:$B$60,0),MATCH('27'!AE$6,6!$C$5:$H$5,0))</f>
        <v>0</v>
      </c>
      <c r="AF8" s="63">
        <f>INDEX(6!$C$44:$H$60,MATCH('27'!AC$4,6!$B$44:$B$60,0),MATCH('27'!AF$6,6!$C$5:$H$5,0))</f>
        <v>0</v>
      </c>
      <c r="AG8" s="63">
        <f>INDEX(6!$C$44:$H$60,MATCH('27'!AC$4,6!$B$44:$B$60,0),MATCH('27'!AG$6,6!$C$5:$H$5,0))</f>
        <v>0</v>
      </c>
      <c r="AH8" s="64">
        <f>INDEX(6!$C$44:$H$60,MATCH('27'!AC$4,6!$B$44:$B$60,0),MATCH('27'!AH$6,6!$C$5:$H$5,0))</f>
        <v>0</v>
      </c>
      <c r="AI8" s="432" t="s">
        <v>848</v>
      </c>
      <c r="AJ8" s="83">
        <f>6!C57</f>
        <v>0</v>
      </c>
      <c r="AK8" s="63">
        <f>6!D57</f>
        <v>0</v>
      </c>
      <c r="AL8" s="63">
        <f>6!E57</f>
        <v>0</v>
      </c>
      <c r="AM8" s="63">
        <f>6!F57</f>
        <v>0</v>
      </c>
      <c r="AN8" s="63">
        <f>6!G57</f>
        <v>0</v>
      </c>
      <c r="AO8" s="64">
        <f>6!H57</f>
        <v>0</v>
      </c>
      <c r="AP8" s="83">
        <f>6!C58</f>
        <v>0</v>
      </c>
      <c r="AQ8" s="63">
        <f>6!D58</f>
        <v>0</v>
      </c>
      <c r="AR8" s="63">
        <f>6!E58</f>
        <v>0</v>
      </c>
      <c r="AS8" s="63">
        <f>6!F58</f>
        <v>0</v>
      </c>
      <c r="AT8" s="63">
        <f>6!G58</f>
        <v>0</v>
      </c>
      <c r="AU8" s="64">
        <f>6!H58</f>
        <v>0</v>
      </c>
      <c r="AV8" s="83">
        <f>6!C59</f>
        <v>0</v>
      </c>
      <c r="AW8" s="63">
        <f>6!D59</f>
        <v>0</v>
      </c>
      <c r="AX8" s="63">
        <f>6!E59</f>
        <v>0</v>
      </c>
      <c r="AY8" s="63">
        <f>6!F59</f>
        <v>0</v>
      </c>
      <c r="AZ8" s="63">
        <f>6!G59</f>
        <v>0</v>
      </c>
      <c r="BA8" s="64">
        <f>6!H59</f>
        <v>0</v>
      </c>
      <c r="BB8" s="83">
        <f>SUM(BC8:BG8)</f>
        <v>0</v>
      </c>
      <c r="BC8" s="63">
        <f aca="true" t="shared" si="4" ref="BC8:BG9">E8+AK8+AQ8</f>
        <v>0</v>
      </c>
      <c r="BD8" s="63">
        <f t="shared" si="4"/>
        <v>0</v>
      </c>
      <c r="BE8" s="63">
        <f t="shared" si="4"/>
        <v>0</v>
      </c>
      <c r="BF8" s="63">
        <f t="shared" si="4"/>
        <v>0</v>
      </c>
      <c r="BG8" s="64">
        <f t="shared" si="4"/>
        <v>0</v>
      </c>
      <c r="BH8" s="83">
        <f>SUM(BJ8:BM8)</f>
        <v>0</v>
      </c>
      <c r="BI8" s="63">
        <f>4!J26</f>
        <v>0</v>
      </c>
      <c r="BJ8" s="63">
        <f>4!Z26</f>
        <v>0</v>
      </c>
      <c r="BK8" s="63">
        <v>0</v>
      </c>
      <c r="BL8" s="63">
        <v>0</v>
      </c>
      <c r="BM8" s="192">
        <v>0</v>
      </c>
      <c r="BN8" s="194"/>
    </row>
    <row r="9" spans="1:66" ht="11.25">
      <c r="A9" s="16" t="s">
        <v>453</v>
      </c>
      <c r="B9" s="49" t="s">
        <v>93</v>
      </c>
      <c r="C9" s="18" t="s">
        <v>48</v>
      </c>
      <c r="D9" s="65">
        <f>6!I44</f>
        <v>0</v>
      </c>
      <c r="E9" s="35">
        <f>6!J44</f>
        <v>0</v>
      </c>
      <c r="F9" s="35">
        <f>6!K44</f>
        <v>0</v>
      </c>
      <c r="G9" s="35">
        <f>6!L44</f>
        <v>0</v>
      </c>
      <c r="H9" s="35">
        <f>6!M44</f>
        <v>0</v>
      </c>
      <c r="I9" s="34">
        <f>6!N44</f>
        <v>0</v>
      </c>
      <c r="J9" s="12"/>
      <c r="K9" s="65">
        <f>SUM(L9:P9)</f>
        <v>0</v>
      </c>
      <c r="L9" s="35">
        <f>INDEX(6!$I$44:$N$60,MATCH('27'!K$4,6!$B$44:$B$60,0),MATCH('27'!L$6,6!$C$5:$H$5,0))</f>
        <v>0</v>
      </c>
      <c r="M9" s="35">
        <f>INDEX(6!$I$44:$N$60,MATCH('27'!K$4,6!$B$44:$B$60,0),MATCH('27'!M$6,6!$C$5:$H$5,0))</f>
        <v>0</v>
      </c>
      <c r="N9" s="35">
        <f>INDEX(6!$I$44:$N$60,MATCH('27'!K$4,6!$B$44:$B$60,0),MATCH('27'!N$6,6!$C$5:$H$5,0))</f>
        <v>0</v>
      </c>
      <c r="O9" s="35">
        <f>INDEX(6!$I$44:$N$60,MATCH('27'!K$4,6!$B$44:$B$60,0),MATCH('27'!O$6,6!$C$5:$H$5,0))</f>
        <v>0</v>
      </c>
      <c r="P9" s="34">
        <f>INDEX(6!$I$44:$N$60,MATCH('27'!K$4,6!$B$44:$B$60,0),MATCH('27'!P$6,6!$C$5:$H$5,0))</f>
        <v>0</v>
      </c>
      <c r="Q9" s="65">
        <f>SUM(R9:V9)</f>
        <v>0</v>
      </c>
      <c r="R9" s="35">
        <f>INDEX(6!$I$44:$N$60,MATCH('27'!Q$4,6!$B$44:$B$60,0),MATCH('27'!R$6,6!$C$5:$H$5,0))</f>
        <v>0</v>
      </c>
      <c r="S9" s="35">
        <f>INDEX(6!$I$44:$N$60,MATCH('27'!Q$4,6!$B$44:$B$60,0),MATCH('27'!S$6,6!$C$5:$H$5,0))</f>
        <v>0</v>
      </c>
      <c r="T9" s="35">
        <f>INDEX(6!$I$44:$N$60,MATCH('27'!Q$4,6!$B$44:$B$60,0),MATCH('27'!T$6,6!$C$5:$H$5,0))</f>
        <v>0</v>
      </c>
      <c r="U9" s="35">
        <f>INDEX(6!$I$44:$N$60,MATCH('27'!Q$4,6!$B$44:$B$60,0),MATCH('27'!U$6,6!$C$5:$H$5,0))</f>
        <v>0</v>
      </c>
      <c r="V9" s="34">
        <f>INDEX(6!$I$44:$N$60,MATCH('27'!Q$4,6!$B$44:$B$60,0),MATCH('27'!V$6,6!$C$5:$H$5,0))</f>
        <v>0</v>
      </c>
      <c r="W9" s="65">
        <f>SUM(X9:AB9)</f>
        <v>0</v>
      </c>
      <c r="X9" s="35">
        <f>INDEX(6!$I$44:$N$60,MATCH('27'!W$4,6!$B$44:$B$60,0),MATCH('27'!X$6,6!$C$5:$H$5,0))</f>
        <v>0</v>
      </c>
      <c r="Y9" s="35">
        <f>INDEX(6!$I$44:$N$60,MATCH('27'!W$4,6!$B$44:$B$60,0),MATCH('27'!Y$6,6!$C$5:$H$5,0))</f>
        <v>0</v>
      </c>
      <c r="Z9" s="35">
        <f>INDEX(6!$I$44:$N$60,MATCH('27'!W$4,6!$B$44:$B$60,0),MATCH('27'!Z$6,6!$C$5:$H$5,0))</f>
        <v>0</v>
      </c>
      <c r="AA9" s="35">
        <f>INDEX(6!$I$44:$N$60,MATCH('27'!W$4,6!$B$44:$B$60,0),MATCH('27'!AA$6,6!$C$5:$H$5,0))</f>
        <v>0</v>
      </c>
      <c r="AB9" s="34">
        <f>INDEX(6!$I$44:$N$60,MATCH('27'!W$4,6!$B$44:$B$60,0),MATCH('27'!AB$6,6!$C$5:$H$5,0))</f>
        <v>0</v>
      </c>
      <c r="AC9" s="65">
        <f>SUM(AD9:AH9)</f>
        <v>0</v>
      </c>
      <c r="AD9" s="35">
        <f>INDEX(6!$I$44:$N$60,MATCH('27'!AC$4,6!$B$44:$B$60,0),MATCH('27'!AD$6,6!$C$5:$H$5,0))</f>
        <v>0</v>
      </c>
      <c r="AE9" s="35">
        <f>INDEX(6!$I$44:$N$60,MATCH('27'!AC$4,6!$B$44:$B$60,0),MATCH('27'!AE$6,6!$C$5:$H$5,0))</f>
        <v>0</v>
      </c>
      <c r="AF9" s="35">
        <f>INDEX(6!$I$44:$N$60,MATCH('27'!AC$4,6!$B$44:$B$60,0),MATCH('27'!AF$6,6!$C$5:$H$5,0))</f>
        <v>0</v>
      </c>
      <c r="AG9" s="35">
        <f>INDEX(6!$I$44:$N$60,MATCH('27'!AC$4,6!$B$44:$B$60,0),MATCH('27'!AG$6,6!$C$5:$H$5,0))</f>
        <v>0</v>
      </c>
      <c r="AH9" s="34">
        <f>INDEX(6!$I$44:$N$60,MATCH('27'!AC$4,6!$B$44:$B$60,0),MATCH('27'!AH$6,6!$C$5:$H$5,0))</f>
        <v>0</v>
      </c>
      <c r="AI9" s="433"/>
      <c r="AJ9" s="65">
        <f>6!I57</f>
        <v>0</v>
      </c>
      <c r="AK9" s="35">
        <f>6!J57</f>
        <v>0</v>
      </c>
      <c r="AL9" s="35">
        <f>6!K57</f>
        <v>0</v>
      </c>
      <c r="AM9" s="35">
        <f>6!L57</f>
        <v>0</v>
      </c>
      <c r="AN9" s="35">
        <f>6!M57</f>
        <v>0</v>
      </c>
      <c r="AO9" s="34">
        <f>6!N57</f>
        <v>0</v>
      </c>
      <c r="AP9" s="65">
        <f>6!I58</f>
        <v>0</v>
      </c>
      <c r="AQ9" s="35">
        <f>6!J58</f>
        <v>0</v>
      </c>
      <c r="AR9" s="35">
        <f>6!K58</f>
        <v>0</v>
      </c>
      <c r="AS9" s="35">
        <f>6!L58</f>
        <v>0</v>
      </c>
      <c r="AT9" s="35">
        <f>6!M58</f>
        <v>0</v>
      </c>
      <c r="AU9" s="34">
        <f>6!N58</f>
        <v>0</v>
      </c>
      <c r="AV9" s="65">
        <f>6!I59</f>
        <v>0</v>
      </c>
      <c r="AW9" s="35">
        <f>6!J59</f>
        <v>0</v>
      </c>
      <c r="AX9" s="35">
        <f>6!K59</f>
        <v>0</v>
      </c>
      <c r="AY9" s="35">
        <f>6!L59</f>
        <v>0</v>
      </c>
      <c r="AZ9" s="35">
        <f>6!M59</f>
        <v>0</v>
      </c>
      <c r="BA9" s="34">
        <f>6!N59</f>
        <v>0</v>
      </c>
      <c r="BB9" s="65">
        <f>SUM(BC9:BG9)</f>
        <v>0</v>
      </c>
      <c r="BC9" s="35">
        <f t="shared" si="4"/>
        <v>0</v>
      </c>
      <c r="BD9" s="35">
        <f t="shared" si="4"/>
        <v>0</v>
      </c>
      <c r="BE9" s="35">
        <f t="shared" si="4"/>
        <v>0</v>
      </c>
      <c r="BF9" s="35">
        <f t="shared" si="4"/>
        <v>0</v>
      </c>
      <c r="BG9" s="34">
        <f t="shared" si="4"/>
        <v>0</v>
      </c>
      <c r="BH9" s="65">
        <f>SUM(BJ9:BM9)</f>
        <v>0</v>
      </c>
      <c r="BI9" s="35">
        <f>5!J23</f>
        <v>0</v>
      </c>
      <c r="BJ9" s="35">
        <f>5!P23</f>
        <v>0</v>
      </c>
      <c r="BK9" s="35">
        <v>0</v>
      </c>
      <c r="BL9" s="35">
        <v>0</v>
      </c>
      <c r="BM9" s="40">
        <v>0</v>
      </c>
      <c r="BN9" s="194"/>
    </row>
    <row r="10" spans="1:66" ht="11.25">
      <c r="A10" s="16"/>
      <c r="B10" s="49"/>
      <c r="C10" s="18"/>
      <c r="D10" s="60"/>
      <c r="E10" s="36"/>
      <c r="F10" s="36"/>
      <c r="G10" s="36"/>
      <c r="H10" s="36"/>
      <c r="I10" s="37"/>
      <c r="J10" s="12"/>
      <c r="K10" s="60"/>
      <c r="L10" s="36"/>
      <c r="M10" s="36"/>
      <c r="N10" s="36"/>
      <c r="O10" s="36"/>
      <c r="P10" s="37"/>
      <c r="Q10" s="60"/>
      <c r="R10" s="36"/>
      <c r="S10" s="36"/>
      <c r="T10" s="36"/>
      <c r="U10" s="36"/>
      <c r="V10" s="37"/>
      <c r="W10" s="60"/>
      <c r="X10" s="36"/>
      <c r="Y10" s="36"/>
      <c r="Z10" s="36"/>
      <c r="AA10" s="36"/>
      <c r="AB10" s="37"/>
      <c r="AC10" s="60"/>
      <c r="AD10" s="36"/>
      <c r="AE10" s="36"/>
      <c r="AF10" s="36"/>
      <c r="AG10" s="36"/>
      <c r="AH10" s="37"/>
      <c r="AI10" s="433"/>
      <c r="AJ10" s="60"/>
      <c r="AK10" s="36"/>
      <c r="AL10" s="36"/>
      <c r="AM10" s="36"/>
      <c r="AN10" s="36"/>
      <c r="AO10" s="37"/>
      <c r="AP10" s="60"/>
      <c r="AQ10" s="36"/>
      <c r="AR10" s="36"/>
      <c r="AS10" s="36"/>
      <c r="AT10" s="36"/>
      <c r="AU10" s="37"/>
      <c r="AV10" s="60"/>
      <c r="AW10" s="36"/>
      <c r="AX10" s="36"/>
      <c r="AY10" s="36"/>
      <c r="AZ10" s="36"/>
      <c r="BA10" s="37"/>
      <c r="BB10" s="60"/>
      <c r="BC10" s="36"/>
      <c r="BD10" s="36"/>
      <c r="BE10" s="36"/>
      <c r="BF10" s="36"/>
      <c r="BG10" s="37"/>
      <c r="BH10" s="60"/>
      <c r="BI10" s="36"/>
      <c r="BJ10" s="36"/>
      <c r="BK10" s="36"/>
      <c r="BL10" s="36"/>
      <c r="BM10" s="193"/>
      <c r="BN10" s="194"/>
    </row>
    <row r="11" spans="1:66" ht="22.5">
      <c r="A11" s="16" t="s">
        <v>454</v>
      </c>
      <c r="B11" s="49" t="s">
        <v>407</v>
      </c>
      <c r="C11" s="18" t="s">
        <v>443</v>
      </c>
      <c r="D11" s="65" t="e">
        <f>nerr(D30/D8)</f>
        <v>#NAME?</v>
      </c>
      <c r="E11" s="35" t="e">
        <f>nerr((E8*E13+E9*E12*12/1000)/E8)</f>
        <v>#NAME?</v>
      </c>
      <c r="F11" s="35" t="e">
        <f>nerr((F8*F13+F9*F12*12/1000)/F8)</f>
        <v>#NAME?</v>
      </c>
      <c r="G11" s="35" t="e">
        <f>nerr((G8*G13+G9*G12*12/1000)/G8)</f>
        <v>#NAME?</v>
      </c>
      <c r="H11" s="35" t="e">
        <f>nerr((H8*H13+H9*H12*12/1000)/H8)</f>
        <v>#NAME?</v>
      </c>
      <c r="I11" s="34" t="e">
        <f>nerr((I8*I13+I9*I12*12/1000)/I8)</f>
        <v>#NAME?</v>
      </c>
      <c r="J11" s="12"/>
      <c r="K11" s="65" t="e">
        <f>nerr(K30/K8)</f>
        <v>#NAME?</v>
      </c>
      <c r="L11" s="35" t="e">
        <f>nerr((L8*L13+L9*L12*12/1000)/L8)</f>
        <v>#NAME?</v>
      </c>
      <c r="M11" s="35" t="e">
        <f>nerr((M8*M13+M9*M12*12/1000)/M8)</f>
        <v>#NAME?</v>
      </c>
      <c r="N11" s="35" t="e">
        <f>nerr((N8*N13+N9*N12*12/1000)/N8)</f>
        <v>#NAME?</v>
      </c>
      <c r="O11" s="35" t="e">
        <f>nerr((O8*O13+O9*O12*12/1000)/O8)</f>
        <v>#NAME?</v>
      </c>
      <c r="P11" s="34" t="e">
        <f>nerr((P8*P13+P9*P12*12/1000)/P8)</f>
        <v>#NAME?</v>
      </c>
      <c r="Q11" s="65" t="e">
        <f>nerr(Q30/Q8)</f>
        <v>#NAME?</v>
      </c>
      <c r="R11" s="35" t="e">
        <f>nerr((R8*R13+R9*R12*12/1000)/R8)</f>
        <v>#NAME?</v>
      </c>
      <c r="S11" s="35" t="e">
        <f>nerr((S8*S13+S9*S12*12/1000)/S8)</f>
        <v>#NAME?</v>
      </c>
      <c r="T11" s="35" t="e">
        <f>nerr((T8*T13+T9*T12*12/1000)/T8)</f>
        <v>#NAME?</v>
      </c>
      <c r="U11" s="35" t="e">
        <f>nerr((U8*U13+U9*U12*12/1000)/U8)</f>
        <v>#NAME?</v>
      </c>
      <c r="V11" s="34" t="e">
        <f>nerr((V8*V13+V9*V12*12/1000)/V8)</f>
        <v>#NAME?</v>
      </c>
      <c r="W11" s="65" t="e">
        <f>nerr(W30/W8)</f>
        <v>#NAME?</v>
      </c>
      <c r="X11" s="35" t="e">
        <f>nerr((X8*X13+X9*X12*12/1000)/X8)</f>
        <v>#NAME?</v>
      </c>
      <c r="Y11" s="35" t="e">
        <f>nerr((Y8*Y13+Y9*Y12*12/1000)/Y8)</f>
        <v>#NAME?</v>
      </c>
      <c r="Z11" s="35" t="e">
        <f>nerr((Z8*Z13+Z9*Z12*12/1000)/Z8)</f>
        <v>#NAME?</v>
      </c>
      <c r="AA11" s="35" t="e">
        <f>nerr((AA8*AA13+AA9*AA12*12/1000)/AA8)</f>
        <v>#NAME?</v>
      </c>
      <c r="AB11" s="34" t="e">
        <f>nerr((AB8*AB13+AB9*AB12*12/1000)/AB8)</f>
        <v>#NAME?</v>
      </c>
      <c r="AC11" s="65" t="e">
        <f>nerr(AC30/AC8)</f>
        <v>#NAME?</v>
      </c>
      <c r="AD11" s="35" t="e">
        <f>nerr((AD8*AD13+AD9*AD12*12/1000)/AD8)</f>
        <v>#NAME?</v>
      </c>
      <c r="AE11" s="35" t="e">
        <f>nerr((AE8*AE13+AE9*AE12*12/1000)/AE8)</f>
        <v>#NAME?</v>
      </c>
      <c r="AF11" s="35" t="e">
        <f>nerr((AF8*AF13+AF9*AF12*12/1000)/AF8)</f>
        <v>#NAME?</v>
      </c>
      <c r="AG11" s="35" t="e">
        <f>nerr((AG8*AG13+AG9*AG12*12/1000)/AG8)</f>
        <v>#NAME?</v>
      </c>
      <c r="AH11" s="34" t="e">
        <f>nerr((AH8*AH13+AH9*AH12*12/1000)/AH8)</f>
        <v>#NAME?</v>
      </c>
      <c r="AI11" s="433"/>
      <c r="AJ11" s="65" t="e">
        <f>nerr(AJ30/AJ8)</f>
        <v>#NAME?</v>
      </c>
      <c r="AK11" s="35" t="e">
        <f>nerr((AK8*AK13+AK9*AK12*12/1000)/AK8)</f>
        <v>#NAME?</v>
      </c>
      <c r="AL11" s="35" t="e">
        <f>nerr((AL8*AL13+AL9*AL12*12/1000)/AL8)</f>
        <v>#NAME?</v>
      </c>
      <c r="AM11" s="35" t="e">
        <f>nerr((AM8*AM13+AM9*AM12*12/1000)/AM8)</f>
        <v>#NAME?</v>
      </c>
      <c r="AN11" s="35" t="e">
        <f>nerr((AN8*AN13+AN9*AN12*12/1000)/AN8)</f>
        <v>#NAME?</v>
      </c>
      <c r="AO11" s="34" t="e">
        <f>nerr((AO8*AO13+AO9*AO12*12/1000)/AO8)</f>
        <v>#NAME?</v>
      </c>
      <c r="AP11" s="65" t="e">
        <f>nerr(AP30/AP8)</f>
        <v>#NAME?</v>
      </c>
      <c r="AQ11" s="35" t="e">
        <f>nerr((AQ8*AQ13+AQ9*AQ12*12/1000)/AQ8)</f>
        <v>#NAME?</v>
      </c>
      <c r="AR11" s="35" t="e">
        <f>nerr((AR8*AR13+AR9*AR12*12/1000)/AR8)</f>
        <v>#NAME?</v>
      </c>
      <c r="AS11" s="35" t="e">
        <f>nerr((AS8*AS13+AS9*AS12*12/1000)/AS8)</f>
        <v>#NAME?</v>
      </c>
      <c r="AT11" s="35" t="e">
        <f>nerr((AT8*AT13+AT9*AT12*12/1000)/AT8)</f>
        <v>#NAME?</v>
      </c>
      <c r="AU11" s="34" t="e">
        <f>nerr((AU8*AU13+AU9*AU12*12/1000)/AU8)</f>
        <v>#NAME?</v>
      </c>
      <c r="AV11" s="65" t="e">
        <f>nerr(AV30/AV8)</f>
        <v>#NAME?</v>
      </c>
      <c r="AW11" s="35" t="e">
        <f>nerr((AW8*AW13+AW9*AW12*12/1000)/AW8)</f>
        <v>#NAME?</v>
      </c>
      <c r="AX11" s="35" t="e">
        <f>nerr((AX8*AX13+AX9*AX12*12/1000)/AX8)</f>
        <v>#NAME?</v>
      </c>
      <c r="AY11" s="35" t="e">
        <f>nerr((AY8*AY13+AY9*AY12*12/1000)/AY8)</f>
        <v>#NAME?</v>
      </c>
      <c r="AZ11" s="35" t="e">
        <f>nerr((AZ8*AZ13+AZ9*AZ12*12/1000)/AZ8)</f>
        <v>#NAME?</v>
      </c>
      <c r="BA11" s="34" t="e">
        <f>nerr((BA8*BA13+BA9*BA12*12/1000)/BA8)</f>
        <v>#NAME?</v>
      </c>
      <c r="BB11" s="65" t="e">
        <f aca="true" t="shared" si="5" ref="BB11:BG11">BB30/BB8</f>
        <v>#NAME?</v>
      </c>
      <c r="BC11" s="35" t="e">
        <f t="shared" si="5"/>
        <v>#NAME?</v>
      </c>
      <c r="BD11" s="35" t="e">
        <f t="shared" si="5"/>
        <v>#NAME?</v>
      </c>
      <c r="BE11" s="35" t="e">
        <f t="shared" si="5"/>
        <v>#NAME?</v>
      </c>
      <c r="BF11" s="35" t="e">
        <f t="shared" si="5"/>
        <v>#NAME?</v>
      </c>
      <c r="BG11" s="34" t="e">
        <f t="shared" si="5"/>
        <v>#NAME?</v>
      </c>
      <c r="BH11" s="60"/>
      <c r="BI11" s="36"/>
      <c r="BJ11" s="36"/>
      <c r="BK11" s="36"/>
      <c r="BL11" s="36"/>
      <c r="BM11" s="193"/>
      <c r="BN11" s="194"/>
    </row>
    <row r="12" spans="1:66" ht="11.25">
      <c r="A12" s="16" t="s">
        <v>240</v>
      </c>
      <c r="B12" s="49" t="s">
        <v>392</v>
      </c>
      <c r="C12" s="18" t="s">
        <v>165</v>
      </c>
      <c r="D12" s="60"/>
      <c r="E12" s="299"/>
      <c r="F12" s="35">
        <f>E12</f>
        <v>0</v>
      </c>
      <c r="G12" s="35">
        <f>E12</f>
        <v>0</v>
      </c>
      <c r="H12" s="35">
        <f>E12</f>
        <v>0</v>
      </c>
      <c r="I12" s="34">
        <f>E12</f>
        <v>0</v>
      </c>
      <c r="J12" s="12"/>
      <c r="K12" s="60"/>
      <c r="L12" s="35">
        <f>E12</f>
        <v>0</v>
      </c>
      <c r="M12" s="35">
        <f>E12</f>
        <v>0</v>
      </c>
      <c r="N12" s="35">
        <f>E12</f>
        <v>0</v>
      </c>
      <c r="O12" s="35">
        <f>E12</f>
        <v>0</v>
      </c>
      <c r="P12" s="35">
        <f>E12</f>
        <v>0</v>
      </c>
      <c r="Q12" s="60"/>
      <c r="R12" s="35">
        <f>K12</f>
        <v>0</v>
      </c>
      <c r="S12" s="35">
        <f>K12</f>
        <v>0</v>
      </c>
      <c r="T12" s="35">
        <f>K12</f>
        <v>0</v>
      </c>
      <c r="U12" s="35">
        <f>K12</f>
        <v>0</v>
      </c>
      <c r="V12" s="35">
        <f>K12</f>
        <v>0</v>
      </c>
      <c r="W12" s="60"/>
      <c r="X12" s="35">
        <f>K12</f>
        <v>0</v>
      </c>
      <c r="Y12" s="35">
        <f>K12</f>
        <v>0</v>
      </c>
      <c r="Z12" s="35">
        <f>K12</f>
        <v>0</v>
      </c>
      <c r="AA12" s="35">
        <f>K12</f>
        <v>0</v>
      </c>
      <c r="AB12" s="35">
        <f>K12</f>
        <v>0</v>
      </c>
      <c r="AC12" s="60"/>
      <c r="AD12" s="35">
        <f>Q12</f>
        <v>0</v>
      </c>
      <c r="AE12" s="35">
        <f>Q12</f>
        <v>0</v>
      </c>
      <c r="AF12" s="35">
        <f>Q12</f>
        <v>0</v>
      </c>
      <c r="AG12" s="35">
        <f>Q12</f>
        <v>0</v>
      </c>
      <c r="AH12" s="35">
        <f>Q12</f>
        <v>0</v>
      </c>
      <c r="AI12" s="433"/>
      <c r="AJ12" s="60"/>
      <c r="AK12" s="342"/>
      <c r="AL12" s="35">
        <f>AK12</f>
        <v>0</v>
      </c>
      <c r="AM12" s="35">
        <f>AK12</f>
        <v>0</v>
      </c>
      <c r="AN12" s="35">
        <f>AK12</f>
        <v>0</v>
      </c>
      <c r="AO12" s="34">
        <f>AK12</f>
        <v>0</v>
      </c>
      <c r="AP12" s="60"/>
      <c r="AQ12" s="35">
        <f>AK12</f>
        <v>0</v>
      </c>
      <c r="AR12" s="35">
        <f>AK12</f>
        <v>0</v>
      </c>
      <c r="AS12" s="35">
        <f>AK12</f>
        <v>0</v>
      </c>
      <c r="AT12" s="35">
        <f>AK12</f>
        <v>0</v>
      </c>
      <c r="AU12" s="34">
        <f>AK12</f>
        <v>0</v>
      </c>
      <c r="AV12" s="60"/>
      <c r="AW12" s="35">
        <f>AK12</f>
        <v>0</v>
      </c>
      <c r="AX12" s="35">
        <f>AK12</f>
        <v>0</v>
      </c>
      <c r="AY12" s="35">
        <f>AK12</f>
        <v>0</v>
      </c>
      <c r="AZ12" s="35">
        <f>AK12</f>
        <v>0</v>
      </c>
      <c r="BA12" s="34">
        <f>AK12</f>
        <v>0</v>
      </c>
      <c r="BB12" s="60"/>
      <c r="BC12" s="36"/>
      <c r="BD12" s="36"/>
      <c r="BE12" s="36"/>
      <c r="BF12" s="36"/>
      <c r="BG12" s="37"/>
      <c r="BH12" s="60"/>
      <c r="BI12" s="36"/>
      <c r="BJ12" s="36"/>
      <c r="BK12" s="36"/>
      <c r="BL12" s="36"/>
      <c r="BM12" s="193"/>
      <c r="BN12" s="194"/>
    </row>
    <row r="13" spans="1:66" ht="17.25" customHeight="1">
      <c r="A13" s="16" t="s">
        <v>241</v>
      </c>
      <c r="B13" s="49" t="s">
        <v>393</v>
      </c>
      <c r="C13" s="18" t="s">
        <v>443</v>
      </c>
      <c r="D13" s="60"/>
      <c r="E13" s="299"/>
      <c r="F13" s="35">
        <f>E13</f>
        <v>0</v>
      </c>
      <c r="G13" s="35">
        <f>E13</f>
        <v>0</v>
      </c>
      <c r="H13" s="35">
        <f>E13</f>
        <v>0</v>
      </c>
      <c r="I13" s="34">
        <f>E13</f>
        <v>0</v>
      </c>
      <c r="J13" s="12"/>
      <c r="K13" s="60"/>
      <c r="L13" s="35">
        <f>E13</f>
        <v>0</v>
      </c>
      <c r="M13" s="35">
        <f>E13</f>
        <v>0</v>
      </c>
      <c r="N13" s="35">
        <f>E13</f>
        <v>0</v>
      </c>
      <c r="O13" s="35">
        <f>E13</f>
        <v>0</v>
      </c>
      <c r="P13" s="34">
        <f>E13</f>
        <v>0</v>
      </c>
      <c r="Q13" s="60"/>
      <c r="R13" s="35">
        <f>K13</f>
        <v>0</v>
      </c>
      <c r="S13" s="35">
        <f>K13</f>
        <v>0</v>
      </c>
      <c r="T13" s="35">
        <f>K13</f>
        <v>0</v>
      </c>
      <c r="U13" s="35">
        <f>K13</f>
        <v>0</v>
      </c>
      <c r="V13" s="34">
        <f>K13</f>
        <v>0</v>
      </c>
      <c r="W13" s="60"/>
      <c r="X13" s="35">
        <f>K13</f>
        <v>0</v>
      </c>
      <c r="Y13" s="35">
        <f>K13</f>
        <v>0</v>
      </c>
      <c r="Z13" s="35">
        <f>K13</f>
        <v>0</v>
      </c>
      <c r="AA13" s="35">
        <f>K13</f>
        <v>0</v>
      </c>
      <c r="AB13" s="34">
        <f>K13</f>
        <v>0</v>
      </c>
      <c r="AC13" s="60"/>
      <c r="AD13" s="35">
        <f>Q13</f>
        <v>0</v>
      </c>
      <c r="AE13" s="35">
        <f>Q13</f>
        <v>0</v>
      </c>
      <c r="AF13" s="35">
        <f>Q13</f>
        <v>0</v>
      </c>
      <c r="AG13" s="35">
        <f>Q13</f>
        <v>0</v>
      </c>
      <c r="AH13" s="34">
        <f>Q13</f>
        <v>0</v>
      </c>
      <c r="AI13" s="433"/>
      <c r="AJ13" s="60"/>
      <c r="AK13" s="342"/>
      <c r="AL13" s="35">
        <f>AK13</f>
        <v>0</v>
      </c>
      <c r="AM13" s="35">
        <f>AK13</f>
        <v>0</v>
      </c>
      <c r="AN13" s="35">
        <f>AK13</f>
        <v>0</v>
      </c>
      <c r="AO13" s="34">
        <f>AK13</f>
        <v>0</v>
      </c>
      <c r="AP13" s="60"/>
      <c r="AQ13" s="35">
        <f>AK13</f>
        <v>0</v>
      </c>
      <c r="AR13" s="35">
        <f>AK13</f>
        <v>0</v>
      </c>
      <c r="AS13" s="35">
        <f>AK13</f>
        <v>0</v>
      </c>
      <c r="AT13" s="35">
        <f>AK13</f>
        <v>0</v>
      </c>
      <c r="AU13" s="34">
        <f>AK13</f>
        <v>0</v>
      </c>
      <c r="AV13" s="60"/>
      <c r="AW13" s="35">
        <f>AK13</f>
        <v>0</v>
      </c>
      <c r="AX13" s="35">
        <f>AK13</f>
        <v>0</v>
      </c>
      <c r="AY13" s="35">
        <f>AK13</f>
        <v>0</v>
      </c>
      <c r="AZ13" s="35">
        <f>AK13</f>
        <v>0</v>
      </c>
      <c r="BA13" s="34">
        <f>AK13</f>
        <v>0</v>
      </c>
      <c r="BB13" s="60"/>
      <c r="BC13" s="36"/>
      <c r="BD13" s="36"/>
      <c r="BE13" s="36"/>
      <c r="BF13" s="36"/>
      <c r="BG13" s="37"/>
      <c r="BH13" s="60"/>
      <c r="BI13" s="36"/>
      <c r="BJ13" s="36"/>
      <c r="BK13" s="36"/>
      <c r="BL13" s="36"/>
      <c r="BM13" s="193"/>
      <c r="BN13" s="194"/>
    </row>
    <row r="14" spans="1:66" ht="11.25" customHeight="1">
      <c r="A14" s="16"/>
      <c r="B14" s="49"/>
      <c r="C14" s="18"/>
      <c r="D14" s="60"/>
      <c r="E14" s="36"/>
      <c r="F14" s="36"/>
      <c r="G14" s="36"/>
      <c r="H14" s="36"/>
      <c r="I14" s="37"/>
      <c r="J14" s="12"/>
      <c r="K14" s="60"/>
      <c r="L14" s="36"/>
      <c r="M14" s="36"/>
      <c r="N14" s="36"/>
      <c r="O14" s="36"/>
      <c r="P14" s="37"/>
      <c r="Q14" s="60"/>
      <c r="R14" s="36"/>
      <c r="S14" s="36"/>
      <c r="T14" s="36"/>
      <c r="U14" s="36"/>
      <c r="V14" s="37"/>
      <c r="W14" s="60"/>
      <c r="X14" s="36"/>
      <c r="Y14" s="36"/>
      <c r="Z14" s="36"/>
      <c r="AA14" s="36"/>
      <c r="AB14" s="37"/>
      <c r="AC14" s="60"/>
      <c r="AD14" s="36"/>
      <c r="AE14" s="36"/>
      <c r="AF14" s="36"/>
      <c r="AG14" s="36"/>
      <c r="AH14" s="37"/>
      <c r="AI14" s="433"/>
      <c r="AJ14" s="60"/>
      <c r="AK14" s="36"/>
      <c r="AL14" s="36"/>
      <c r="AM14" s="36"/>
      <c r="AN14" s="36"/>
      <c r="AO14" s="37"/>
      <c r="AP14" s="60"/>
      <c r="AQ14" s="36"/>
      <c r="AR14" s="36"/>
      <c r="AS14" s="36"/>
      <c r="AT14" s="36"/>
      <c r="AU14" s="37"/>
      <c r="AV14" s="60"/>
      <c r="AW14" s="36"/>
      <c r="AX14" s="36"/>
      <c r="AY14" s="36"/>
      <c r="AZ14" s="36"/>
      <c r="BA14" s="37"/>
      <c r="BB14" s="60"/>
      <c r="BC14" s="36"/>
      <c r="BD14" s="36"/>
      <c r="BE14" s="36"/>
      <c r="BF14" s="36"/>
      <c r="BG14" s="37"/>
      <c r="BH14" s="60"/>
      <c r="BI14" s="36"/>
      <c r="BJ14" s="36"/>
      <c r="BK14" s="36"/>
      <c r="BL14" s="36"/>
      <c r="BM14" s="193"/>
      <c r="BN14" s="194"/>
    </row>
    <row r="15" spans="1:66" ht="26.25" customHeight="1">
      <c r="A15" s="16" t="s">
        <v>455</v>
      </c>
      <c r="B15" s="49" t="s">
        <v>483</v>
      </c>
      <c r="C15" s="18" t="s">
        <v>443</v>
      </c>
      <c r="D15" s="65" t="e">
        <f>nerr(D31/D8)</f>
        <v>#NAME?</v>
      </c>
      <c r="E15" s="36"/>
      <c r="F15" s="35" t="e">
        <f>F16+F21+F22</f>
        <v>#DIV/0!</v>
      </c>
      <c r="G15" s="35" t="e">
        <f>G16+G21+G22</f>
        <v>#DIV/0!</v>
      </c>
      <c r="H15" s="35" t="e">
        <f>H16+H21+H22</f>
        <v>#DIV/0!</v>
      </c>
      <c r="I15" s="34" t="e">
        <f>I16+I21+I22</f>
        <v>#DIV/0!</v>
      </c>
      <c r="J15" s="12"/>
      <c r="K15" s="65" t="e">
        <f>nerr(K31/K8)</f>
        <v>#NAME?</v>
      </c>
      <c r="L15" s="36"/>
      <c r="M15" s="35" t="e">
        <f>M16+M21+M22</f>
        <v>#NAME?</v>
      </c>
      <c r="N15" s="35" t="e">
        <f>N16+N21+N22</f>
        <v>#NAME?</v>
      </c>
      <c r="O15" s="35" t="e">
        <f>O16+O21+O22</f>
        <v>#NAME?</v>
      </c>
      <c r="P15" s="35" t="e">
        <f>P16+P21+P22</f>
        <v>#NAME?</v>
      </c>
      <c r="Q15" s="65" t="e">
        <f>nerr(Q31/Q8)</f>
        <v>#NAME?</v>
      </c>
      <c r="R15" s="36"/>
      <c r="S15" s="35" t="e">
        <f>S16+S21+S22</f>
        <v>#NAME?</v>
      </c>
      <c r="T15" s="35" t="e">
        <f>T16+T21+T22</f>
        <v>#NAME?</v>
      </c>
      <c r="U15" s="35" t="e">
        <f>U16+U21+U22</f>
        <v>#NAME?</v>
      </c>
      <c r="V15" s="35" t="e">
        <f>V16+V21+V22</f>
        <v>#NAME?</v>
      </c>
      <c r="W15" s="65" t="e">
        <f>nerr(W31/W8)</f>
        <v>#NAME?</v>
      </c>
      <c r="X15" s="36"/>
      <c r="Y15" s="35" t="e">
        <f>Y16+Y21+Y22</f>
        <v>#NAME?</v>
      </c>
      <c r="Z15" s="35" t="e">
        <f>Z16+Z21+Z22</f>
        <v>#NAME?</v>
      </c>
      <c r="AA15" s="35" t="e">
        <f>AA16+AA21+AA22</f>
        <v>#NAME?</v>
      </c>
      <c r="AB15" s="35" t="e">
        <f>AB16+AB21+AB22</f>
        <v>#NAME?</v>
      </c>
      <c r="AC15" s="65" t="e">
        <f>nerr(AC31/AC8)</f>
        <v>#NAME?</v>
      </c>
      <c r="AD15" s="36"/>
      <c r="AE15" s="35" t="e">
        <f>AE16+AE21+AE22</f>
        <v>#NAME?</v>
      </c>
      <c r="AF15" s="35" t="e">
        <f>AF16+AF21+AF22</f>
        <v>#NAME?</v>
      </c>
      <c r="AG15" s="35" t="e">
        <f>AG16+AG21+AG22</f>
        <v>#NAME?</v>
      </c>
      <c r="AH15" s="35" t="e">
        <f>AH16+AH21+AH22</f>
        <v>#NAME?</v>
      </c>
      <c r="AI15" s="433"/>
      <c r="AJ15" s="65" t="e">
        <f>nerr(AJ31/AJ8)</f>
        <v>#NAME?</v>
      </c>
      <c r="AK15" s="35">
        <f>AK16+AK21</f>
        <v>0</v>
      </c>
      <c r="AL15" s="35" t="e">
        <f>AL16+AL21+AL22</f>
        <v>#NAME?</v>
      </c>
      <c r="AM15" s="35" t="e">
        <f>AM16+AM21+AM22</f>
        <v>#NAME?</v>
      </c>
      <c r="AN15" s="35" t="e">
        <f>AN16+AN21+AN22</f>
        <v>#NAME?</v>
      </c>
      <c r="AO15" s="35" t="e">
        <f>AO16+AO21+AO22</f>
        <v>#NAME?</v>
      </c>
      <c r="AP15" s="65" t="e">
        <f>nerr(AP31/AP8)</f>
        <v>#NAME?</v>
      </c>
      <c r="AQ15" s="36"/>
      <c r="AR15" s="35" t="e">
        <f>AR16+AR21+AR22</f>
        <v>#NAME?</v>
      </c>
      <c r="AS15" s="35" t="e">
        <f>AS16+AS21+AS22</f>
        <v>#NAME?</v>
      </c>
      <c r="AT15" s="35" t="e">
        <f>AT16+AT21+AT22</f>
        <v>#NAME?</v>
      </c>
      <c r="AU15" s="35" t="e">
        <f>AU16+AU21+AU22</f>
        <v>#NAME?</v>
      </c>
      <c r="AV15" s="65" t="e">
        <f>nerr(AV31/AV8)</f>
        <v>#NAME?</v>
      </c>
      <c r="AW15" s="36"/>
      <c r="AX15" s="35" t="e">
        <f>AX16+AX21+AX22</f>
        <v>#NAME?</v>
      </c>
      <c r="AY15" s="35" t="e">
        <f>AY16+AY21+AY22</f>
        <v>#NAME?</v>
      </c>
      <c r="AZ15" s="35" t="e">
        <f>AZ16+AZ21+AZ22</f>
        <v>#NAME?</v>
      </c>
      <c r="BA15" s="35" t="e">
        <f>BA16+BA21+BA22</f>
        <v>#NAME?</v>
      </c>
      <c r="BB15" s="65" t="e">
        <f>nerr(BB31/BB8)</f>
        <v>#NAME?</v>
      </c>
      <c r="BC15" s="36"/>
      <c r="BD15" s="35" t="e">
        <f>BD16+BD21+BD22</f>
        <v>#NAME?</v>
      </c>
      <c r="BE15" s="35" t="e">
        <f>BE16+BE21+BE22</f>
        <v>#NAME?</v>
      </c>
      <c r="BF15" s="35" t="e">
        <f>BF16+BF21+BF22</f>
        <v>#NAME?</v>
      </c>
      <c r="BG15" s="35" t="e">
        <f>BG16+BG21+BG22</f>
        <v>#NAME?</v>
      </c>
      <c r="BH15" s="65" t="e">
        <f>nerr(BH31/BH8)</f>
        <v>#NAME?</v>
      </c>
      <c r="BI15" s="36"/>
      <c r="BJ15" s="35" t="e">
        <f>BJ16+BJ21+BJ22</f>
        <v>#NAME?</v>
      </c>
      <c r="BK15" s="35" t="e">
        <f>BK16+BK21+BK22</f>
        <v>#NAME?</v>
      </c>
      <c r="BL15" s="35" t="e">
        <f>BL16+BL21+BL22</f>
        <v>#NAME?</v>
      </c>
      <c r="BM15" s="35" t="e">
        <f>BM16+BM21+BM22</f>
        <v>#NAME?</v>
      </c>
      <c r="BN15" s="194"/>
    </row>
    <row r="16" spans="1:66" ht="22.5">
      <c r="A16" s="16" t="s">
        <v>14</v>
      </c>
      <c r="B16" s="49" t="s">
        <v>405</v>
      </c>
      <c r="C16" s="18" t="s">
        <v>443</v>
      </c>
      <c r="D16" s="60"/>
      <c r="E16" s="36"/>
      <c r="F16" s="35" t="e">
        <f>IF(F17=0,0,IF(F17&gt;0,F17+F19))</f>
        <v>#DIV/0!</v>
      </c>
      <c r="G16" s="35" t="e">
        <f>IF(G17=0,0,IF(G17&gt;0,G17+G19))</f>
        <v>#DIV/0!</v>
      </c>
      <c r="H16" s="35" t="e">
        <f>IF(H17=0,0,IF(H17&gt;0,H17+H19))</f>
        <v>#DIV/0!</v>
      </c>
      <c r="I16" s="34" t="e">
        <f>IF(I17=0,0,IF(I17&gt;0,I17+I19))</f>
        <v>#DIV/0!</v>
      </c>
      <c r="J16" s="12"/>
      <c r="K16" s="60"/>
      <c r="L16" s="36"/>
      <c r="M16" s="35" t="e">
        <f>IF(M17=0,0,IF(M17&gt;0,M17+M19))</f>
        <v>#NAME?</v>
      </c>
      <c r="N16" s="35" t="e">
        <f>IF(N17=0,0,IF(N17&gt;0,N17+N19))</f>
        <v>#NAME?</v>
      </c>
      <c r="O16" s="35" t="e">
        <f>IF(O17=0,0,IF(O17&gt;0,O17+O19))</f>
        <v>#NAME?</v>
      </c>
      <c r="P16" s="34" t="e">
        <f>IF(P17=0,0,IF(P17&gt;0,P17+P19))</f>
        <v>#NAME?</v>
      </c>
      <c r="Q16" s="60"/>
      <c r="R16" s="36"/>
      <c r="S16" s="35" t="e">
        <f>IF(S17=0,0,IF(S17&gt;0,S17+S19))</f>
        <v>#NAME?</v>
      </c>
      <c r="T16" s="35" t="e">
        <f>IF(T17=0,0,IF(T17&gt;0,T17+T19))</f>
        <v>#NAME?</v>
      </c>
      <c r="U16" s="35" t="e">
        <f>IF(U17=0,0,IF(U17&gt;0,U17+U19))</f>
        <v>#NAME?</v>
      </c>
      <c r="V16" s="34" t="e">
        <f>IF(V17=0,0,IF(V17&gt;0,V17+V19))</f>
        <v>#NAME?</v>
      </c>
      <c r="W16" s="60"/>
      <c r="X16" s="36"/>
      <c r="Y16" s="35" t="e">
        <f>IF(Y17=0,0,IF(Y17&gt;0,Y17+Y19))</f>
        <v>#NAME?</v>
      </c>
      <c r="Z16" s="35" t="e">
        <f>IF(Z17=0,0,IF(Z17&gt;0,Z17+Z19))</f>
        <v>#NAME?</v>
      </c>
      <c r="AA16" s="35" t="e">
        <f>IF(AA17=0,0,IF(AA17&gt;0,AA17+AA19))</f>
        <v>#NAME?</v>
      </c>
      <c r="AB16" s="34" t="e">
        <f>IF(AB17=0,0,IF(AB17&gt;0,AB17+AB19))</f>
        <v>#NAME?</v>
      </c>
      <c r="AC16" s="60"/>
      <c r="AD16" s="36"/>
      <c r="AE16" s="35" t="e">
        <f>IF(AE17=0,0,IF(AE17&gt;0,AE17+AE19))</f>
        <v>#NAME?</v>
      </c>
      <c r="AF16" s="35" t="e">
        <f>IF(AF17=0,0,IF(AF17&gt;0,AF17+AF19))</f>
        <v>#NAME?</v>
      </c>
      <c r="AG16" s="35" t="e">
        <f>IF(AG17=0,0,IF(AG17&gt;0,AG17+AG19))</f>
        <v>#NAME?</v>
      </c>
      <c r="AH16" s="34" t="e">
        <f>IF(AH17=0,0,IF(AH17&gt;0,AH17+AH19))</f>
        <v>#NAME?</v>
      </c>
      <c r="AI16" s="433"/>
      <c r="AJ16" s="60"/>
      <c r="AK16" s="36"/>
      <c r="AL16" s="35" t="e">
        <f>AL17+AL19</f>
        <v>#NAME?</v>
      </c>
      <c r="AM16" s="35" t="e">
        <f>AM17+AM19</f>
        <v>#NAME?</v>
      </c>
      <c r="AN16" s="35" t="e">
        <f>AN17+AN19</f>
        <v>#NAME?</v>
      </c>
      <c r="AO16" s="34" t="e">
        <f>AO17+AO19</f>
        <v>#NAME?</v>
      </c>
      <c r="AP16" s="60"/>
      <c r="AQ16" s="36"/>
      <c r="AR16" s="35" t="e">
        <f>AR17+AR19</f>
        <v>#NAME?</v>
      </c>
      <c r="AS16" s="35" t="e">
        <f>AS17+AS19</f>
        <v>#NAME?</v>
      </c>
      <c r="AT16" s="35" t="e">
        <f>AT17+AT19</f>
        <v>#NAME?</v>
      </c>
      <c r="AU16" s="34" t="e">
        <f>AU17+AU19</f>
        <v>#NAME?</v>
      </c>
      <c r="AV16" s="60"/>
      <c r="AW16" s="36"/>
      <c r="AX16" s="35" t="e">
        <f>AX17+AX19</f>
        <v>#NAME?</v>
      </c>
      <c r="AY16" s="35" t="e">
        <f>AY17+AY19</f>
        <v>#NAME?</v>
      </c>
      <c r="AZ16" s="35" t="e">
        <f>AZ17+AZ19</f>
        <v>#NAME?</v>
      </c>
      <c r="BA16" s="34" t="e">
        <f>BA17+BA19</f>
        <v>#NAME?</v>
      </c>
      <c r="BB16" s="60"/>
      <c r="BC16" s="36"/>
      <c r="BD16" s="35" t="e">
        <f>BD17+BD19</f>
        <v>#NAME?</v>
      </c>
      <c r="BE16" s="35" t="e">
        <f>BE17+BE19</f>
        <v>#NAME?</v>
      </c>
      <c r="BF16" s="35" t="e">
        <f>BF17+BF19</f>
        <v>#NAME?</v>
      </c>
      <c r="BG16" s="34" t="e">
        <f>BG17+BG19</f>
        <v>#NAME?</v>
      </c>
      <c r="BH16" s="60"/>
      <c r="BI16" s="36"/>
      <c r="BJ16" s="35" t="e">
        <f>BJ17+BJ19</f>
        <v>#NAME?</v>
      </c>
      <c r="BK16" s="35" t="e">
        <f>BK17+BK19</f>
        <v>#NAME?</v>
      </c>
      <c r="BL16" s="35" t="e">
        <f>BL17+BL19</f>
        <v>#NAME?</v>
      </c>
      <c r="BM16" s="40" t="e">
        <f>BM17+BM19</f>
        <v>#NAME?</v>
      </c>
      <c r="BN16" s="194"/>
    </row>
    <row r="17" spans="1:66" ht="22.5">
      <c r="A17" s="16" t="s">
        <v>104</v>
      </c>
      <c r="B17" s="49" t="s">
        <v>406</v>
      </c>
      <c r="C17" s="18" t="s">
        <v>443</v>
      </c>
      <c r="D17" s="60"/>
      <c r="E17" s="36"/>
      <c r="F17" s="35" t="e">
        <f>'24'!$K$40</f>
        <v>#DIV/0!</v>
      </c>
      <c r="G17" s="35" t="e">
        <f>'24'!$K$43</f>
        <v>#DIV/0!</v>
      </c>
      <c r="H17" s="35" t="e">
        <f>'24'!$K$44</f>
        <v>#DIV/0!</v>
      </c>
      <c r="I17" s="34" t="e">
        <f>'24'!$K$45</f>
        <v>#DIV/0!</v>
      </c>
      <c r="J17" s="12"/>
      <c r="K17" s="60"/>
      <c r="L17" s="36"/>
      <c r="M17" s="35" t="e">
        <f>nerr(M18*M9/M8)</f>
        <v>#NAME?</v>
      </c>
      <c r="N17" s="35" t="e">
        <f>nerr(N18*N9/N8)</f>
        <v>#NAME?</v>
      </c>
      <c r="O17" s="35" t="e">
        <f>nerr(O18*O9/O8)</f>
        <v>#NAME?</v>
      </c>
      <c r="P17" s="34" t="e">
        <f>nerr(P18*P9/P8)</f>
        <v>#NAME?</v>
      </c>
      <c r="Q17" s="60"/>
      <c r="R17" s="36"/>
      <c r="S17" s="35" t="e">
        <f>nerr(S18*S9/S8)</f>
        <v>#NAME?</v>
      </c>
      <c r="T17" s="35" t="e">
        <f>nerr(T18*T9/T8)</f>
        <v>#NAME?</v>
      </c>
      <c r="U17" s="35" t="e">
        <f>nerr(U18*U9/U8)</f>
        <v>#NAME?</v>
      </c>
      <c r="V17" s="34" t="e">
        <f>nerr(V18*V9/V8)</f>
        <v>#NAME?</v>
      </c>
      <c r="W17" s="60"/>
      <c r="X17" s="36"/>
      <c r="Y17" s="35" t="e">
        <f>nerr(Y18*Y9/Y8)</f>
        <v>#NAME?</v>
      </c>
      <c r="Z17" s="35" t="e">
        <f>nerr(Z18*Z9/Z8)</f>
        <v>#NAME?</v>
      </c>
      <c r="AA17" s="35" t="e">
        <f>nerr(AA18*AA9/AA8)</f>
        <v>#NAME?</v>
      </c>
      <c r="AB17" s="34" t="e">
        <f>nerr(AB18*AB9/AB8)</f>
        <v>#NAME?</v>
      </c>
      <c r="AC17" s="60"/>
      <c r="AD17" s="36"/>
      <c r="AE17" s="35" t="e">
        <f>nerr(AE18*AE9/AE8)</f>
        <v>#NAME?</v>
      </c>
      <c r="AF17" s="35" t="e">
        <f>nerr(AF18*AF9/AF8)</f>
        <v>#NAME?</v>
      </c>
      <c r="AG17" s="35" t="e">
        <f>nerr(AG18*AG9/AG8)</f>
        <v>#NAME?</v>
      </c>
      <c r="AH17" s="34" t="e">
        <f>nerr(AH18*AH9/AH8)</f>
        <v>#NAME?</v>
      </c>
      <c r="AI17" s="433"/>
      <c r="AJ17" s="60"/>
      <c r="AK17" s="36"/>
      <c r="AL17" s="35" t="e">
        <f>nerr(AL18*AL9/AL8)</f>
        <v>#NAME?</v>
      </c>
      <c r="AM17" s="35" t="e">
        <f>nerr(AM18*AM9/AM8)</f>
        <v>#NAME?</v>
      </c>
      <c r="AN17" s="35" t="e">
        <f>nerr(AN18*AN9/AN8)</f>
        <v>#NAME?</v>
      </c>
      <c r="AO17" s="34" t="e">
        <f>nerr(AO18*AO9/AO8)</f>
        <v>#NAME?</v>
      </c>
      <c r="AP17" s="60"/>
      <c r="AQ17" s="36"/>
      <c r="AR17" s="35" t="e">
        <f>nerr(AR18*AR9/AR8)</f>
        <v>#NAME?</v>
      </c>
      <c r="AS17" s="35" t="e">
        <f>nerr(AS18*AS9/AS8)</f>
        <v>#NAME?</v>
      </c>
      <c r="AT17" s="35" t="e">
        <f>nerr(AT18*AT9/AT8)</f>
        <v>#NAME?</v>
      </c>
      <c r="AU17" s="34" t="e">
        <f>nerr(AU18*AU9/AU8)</f>
        <v>#NAME?</v>
      </c>
      <c r="AV17" s="60"/>
      <c r="AW17" s="36"/>
      <c r="AX17" s="35" t="e">
        <f>nerr(AX18*AX9/AX8)</f>
        <v>#NAME?</v>
      </c>
      <c r="AY17" s="35" t="e">
        <f>nerr(AY18*AY9/AY8)</f>
        <v>#NAME?</v>
      </c>
      <c r="AZ17" s="35" t="e">
        <f>nerr(AZ18*AZ9/AZ8)</f>
        <v>#NAME?</v>
      </c>
      <c r="BA17" s="34" t="e">
        <f>nerr(BA18*BA9/BA8)</f>
        <v>#NAME?</v>
      </c>
      <c r="BB17" s="60"/>
      <c r="BC17" s="36"/>
      <c r="BD17" s="35" t="e">
        <f>nerr(BD18*BD9/BD8)</f>
        <v>#NAME?</v>
      </c>
      <c r="BE17" s="35" t="e">
        <f>nerr(BE18*BE9/BE8)</f>
        <v>#NAME?</v>
      </c>
      <c r="BF17" s="35" t="e">
        <f>nerr(BF18*BF9/BF8)</f>
        <v>#NAME?</v>
      </c>
      <c r="BG17" s="34" t="e">
        <f>nerr(BG18*BG9/BG8)</f>
        <v>#NAME?</v>
      </c>
      <c r="BH17" s="60"/>
      <c r="BI17" s="36"/>
      <c r="BJ17" s="35" t="e">
        <f>nerr(BJ18*BJ9/BJ8)</f>
        <v>#NAME?</v>
      </c>
      <c r="BK17" s="35" t="e">
        <f>nerr(BK18*BK9/BK8)</f>
        <v>#NAME?</v>
      </c>
      <c r="BL17" s="35" t="e">
        <f>nerr(BL18*BL9/BL8)</f>
        <v>#NAME?</v>
      </c>
      <c r="BM17" s="40" t="e">
        <f>nerr(BM18*BM9/BM8)</f>
        <v>#NAME?</v>
      </c>
      <c r="BN17" s="194"/>
    </row>
    <row r="18" spans="1:66" ht="22.5">
      <c r="A18" s="16" t="s">
        <v>220</v>
      </c>
      <c r="B18" s="49" t="s">
        <v>406</v>
      </c>
      <c r="C18" s="18" t="s">
        <v>308</v>
      </c>
      <c r="D18" s="60"/>
      <c r="E18" s="36"/>
      <c r="F18" s="35" t="e">
        <f>'24'!$K$33*12/1000</f>
        <v>#DIV/0!</v>
      </c>
      <c r="G18" s="35" t="e">
        <f>'24'!$K$36*12/1000</f>
        <v>#DIV/0!</v>
      </c>
      <c r="H18" s="35" t="e">
        <f>'24'!$K$37*12/1000</f>
        <v>#DIV/0!</v>
      </c>
      <c r="I18" s="34" t="e">
        <f>'24'!$K$38*12/1000</f>
        <v>#DIV/0!</v>
      </c>
      <c r="J18" s="12"/>
      <c r="K18" s="60"/>
      <c r="L18" s="36"/>
      <c r="M18" s="35" t="e">
        <f>'24'!$K$33*12/1000</f>
        <v>#DIV/0!</v>
      </c>
      <c r="N18" s="35" t="e">
        <f>'24'!$K$36*12/1000</f>
        <v>#DIV/0!</v>
      </c>
      <c r="O18" s="35" t="e">
        <f>'24'!$K$37*12/1000</f>
        <v>#DIV/0!</v>
      </c>
      <c r="P18" s="34" t="e">
        <f>'24'!$K$38*12/1000</f>
        <v>#DIV/0!</v>
      </c>
      <c r="Q18" s="60"/>
      <c r="R18" s="36"/>
      <c r="S18" s="35" t="e">
        <f>'24'!$K$33*12/1000</f>
        <v>#DIV/0!</v>
      </c>
      <c r="T18" s="35" t="e">
        <f>'24'!$K$36*12/1000</f>
        <v>#DIV/0!</v>
      </c>
      <c r="U18" s="35" t="e">
        <f>'24'!$K$37*12/1000</f>
        <v>#DIV/0!</v>
      </c>
      <c r="V18" s="34" t="e">
        <f>'24'!$K$38*12/1000</f>
        <v>#DIV/0!</v>
      </c>
      <c r="W18" s="60"/>
      <c r="X18" s="36"/>
      <c r="Y18" s="35" t="e">
        <f>'24'!$K$33*12/1000</f>
        <v>#DIV/0!</v>
      </c>
      <c r="Z18" s="35" t="e">
        <f>'24'!$K$36*12/1000</f>
        <v>#DIV/0!</v>
      </c>
      <c r="AA18" s="35" t="e">
        <f>'24'!$K$37*12/1000</f>
        <v>#DIV/0!</v>
      </c>
      <c r="AB18" s="34" t="e">
        <f>'24'!$K$38*12/1000</f>
        <v>#DIV/0!</v>
      </c>
      <c r="AC18" s="60"/>
      <c r="AD18" s="36"/>
      <c r="AE18" s="35" t="e">
        <f>'24'!$K$33*12/1000</f>
        <v>#DIV/0!</v>
      </c>
      <c r="AF18" s="35" t="e">
        <f>'24'!$K$36*12/1000</f>
        <v>#DIV/0!</v>
      </c>
      <c r="AG18" s="35" t="e">
        <f>'24'!$K$37*12/1000</f>
        <v>#DIV/0!</v>
      </c>
      <c r="AH18" s="34" t="e">
        <f>'24'!$K$38*12/1000</f>
        <v>#DIV/0!</v>
      </c>
      <c r="AI18" s="433"/>
      <c r="AJ18" s="60"/>
      <c r="AK18" s="36"/>
      <c r="AL18" s="35" t="e">
        <f>'24'!$K$33*12/1000</f>
        <v>#DIV/0!</v>
      </c>
      <c r="AM18" s="35" t="e">
        <f>'24'!$K$36*12/1000</f>
        <v>#DIV/0!</v>
      </c>
      <c r="AN18" s="35" t="e">
        <f>'24'!$K$37*12/1000</f>
        <v>#DIV/0!</v>
      </c>
      <c r="AO18" s="34" t="e">
        <f>'24'!$K$38*12/1000</f>
        <v>#DIV/0!</v>
      </c>
      <c r="AP18" s="60"/>
      <c r="AQ18" s="36"/>
      <c r="AR18" s="35" t="e">
        <f>'24'!$K$33*12/1000</f>
        <v>#DIV/0!</v>
      </c>
      <c r="AS18" s="35" t="e">
        <f>'24'!$K$36*12/1000</f>
        <v>#DIV/0!</v>
      </c>
      <c r="AT18" s="35" t="e">
        <f>'24'!$K$37*12/1000</f>
        <v>#DIV/0!</v>
      </c>
      <c r="AU18" s="34" t="e">
        <f>'24'!$K$38*12/1000</f>
        <v>#DIV/0!</v>
      </c>
      <c r="AV18" s="60"/>
      <c r="AW18" s="36"/>
      <c r="AX18" s="35" t="e">
        <f>'24'!$K$33*12/1000</f>
        <v>#DIV/0!</v>
      </c>
      <c r="AY18" s="35" t="e">
        <f>'24'!$K$36*12/1000</f>
        <v>#DIV/0!</v>
      </c>
      <c r="AZ18" s="35" t="e">
        <f>'24'!$K$37*12/1000</f>
        <v>#DIV/0!</v>
      </c>
      <c r="BA18" s="34" t="e">
        <f>'24'!$K$38*12/1000</f>
        <v>#DIV/0!</v>
      </c>
      <c r="BB18" s="60"/>
      <c r="BC18" s="36"/>
      <c r="BD18" s="35" t="e">
        <f>'24'!$K$33*12/1000</f>
        <v>#DIV/0!</v>
      </c>
      <c r="BE18" s="35" t="e">
        <f>'24'!$K$36*12/1000</f>
        <v>#DIV/0!</v>
      </c>
      <c r="BF18" s="35" t="e">
        <f>'24'!$K$37*12/1000</f>
        <v>#DIV/0!</v>
      </c>
      <c r="BG18" s="34" t="e">
        <f>'24'!$K$38*12/1000</f>
        <v>#DIV/0!</v>
      </c>
      <c r="BH18" s="60"/>
      <c r="BI18" s="36"/>
      <c r="BJ18" s="35" t="e">
        <f>'24'!$K$33*12/1000</f>
        <v>#DIV/0!</v>
      </c>
      <c r="BK18" s="35" t="e">
        <f>'24'!$K$36*12/1000</f>
        <v>#DIV/0!</v>
      </c>
      <c r="BL18" s="35" t="e">
        <f>'24'!$K$37*12/1000</f>
        <v>#DIV/0!</v>
      </c>
      <c r="BM18" s="40" t="e">
        <f>'24'!$K$38*12/1000</f>
        <v>#DIV/0!</v>
      </c>
      <c r="BN18" s="194"/>
    </row>
    <row r="19" spans="1:66" ht="18" customHeight="1">
      <c r="A19" s="16" t="s">
        <v>105</v>
      </c>
      <c r="B19" s="49" t="s">
        <v>138</v>
      </c>
      <c r="C19" s="18" t="s">
        <v>443</v>
      </c>
      <c r="D19" s="60"/>
      <c r="E19" s="36"/>
      <c r="F19" s="35" t="e">
        <f>'25'!$K$38</f>
        <v>#DIV/0!</v>
      </c>
      <c r="G19" s="35" t="e">
        <f>'25'!$K$41</f>
        <v>#DIV/0!</v>
      </c>
      <c r="H19" s="35" t="e">
        <f>'25'!$K$42</f>
        <v>#DIV/0!</v>
      </c>
      <c r="I19" s="34" t="e">
        <f>'25'!$K$43</f>
        <v>#DIV/0!</v>
      </c>
      <c r="J19" s="12"/>
      <c r="K19" s="60"/>
      <c r="L19" s="36"/>
      <c r="M19" s="35" t="e">
        <f>'25'!$K$38</f>
        <v>#DIV/0!</v>
      </c>
      <c r="N19" s="35" t="e">
        <f>'25'!$K$41</f>
        <v>#DIV/0!</v>
      </c>
      <c r="O19" s="35" t="e">
        <f>'25'!$K$42</f>
        <v>#DIV/0!</v>
      </c>
      <c r="P19" s="34" t="e">
        <f>'25'!$K$43</f>
        <v>#DIV/0!</v>
      </c>
      <c r="Q19" s="60"/>
      <c r="R19" s="36"/>
      <c r="S19" s="35" t="e">
        <f>'25'!$K$38</f>
        <v>#DIV/0!</v>
      </c>
      <c r="T19" s="35" t="e">
        <f>'25'!$K$41</f>
        <v>#DIV/0!</v>
      </c>
      <c r="U19" s="35" t="e">
        <f>'25'!$K$42</f>
        <v>#DIV/0!</v>
      </c>
      <c r="V19" s="34" t="e">
        <f>'25'!$K$43</f>
        <v>#DIV/0!</v>
      </c>
      <c r="W19" s="60"/>
      <c r="X19" s="36"/>
      <c r="Y19" s="35" t="e">
        <f>'25'!$K$38</f>
        <v>#DIV/0!</v>
      </c>
      <c r="Z19" s="35" t="e">
        <f>'25'!$K$41</f>
        <v>#DIV/0!</v>
      </c>
      <c r="AA19" s="35" t="e">
        <f>'25'!$K$42</f>
        <v>#DIV/0!</v>
      </c>
      <c r="AB19" s="34" t="e">
        <f>'25'!$K$43</f>
        <v>#DIV/0!</v>
      </c>
      <c r="AC19" s="60"/>
      <c r="AD19" s="36"/>
      <c r="AE19" s="35" t="e">
        <f>'25'!$K$38</f>
        <v>#DIV/0!</v>
      </c>
      <c r="AF19" s="35" t="e">
        <f>'25'!$K$41</f>
        <v>#DIV/0!</v>
      </c>
      <c r="AG19" s="35" t="e">
        <f>'25'!$K$42</f>
        <v>#DIV/0!</v>
      </c>
      <c r="AH19" s="34" t="e">
        <f>'25'!$K$43</f>
        <v>#DIV/0!</v>
      </c>
      <c r="AI19" s="433"/>
      <c r="AJ19" s="60"/>
      <c r="AK19" s="36"/>
      <c r="AL19" s="35" t="e">
        <f>'25'!$K$38</f>
        <v>#DIV/0!</v>
      </c>
      <c r="AM19" s="35" t="e">
        <f>'25'!$K$41</f>
        <v>#DIV/0!</v>
      </c>
      <c r="AN19" s="35" t="e">
        <f>'25'!$K$42</f>
        <v>#DIV/0!</v>
      </c>
      <c r="AO19" s="34" t="e">
        <f>'25'!$K$43</f>
        <v>#DIV/0!</v>
      </c>
      <c r="AP19" s="60"/>
      <c r="AQ19" s="36"/>
      <c r="AR19" s="35" t="e">
        <f>'25'!$K$38</f>
        <v>#DIV/0!</v>
      </c>
      <c r="AS19" s="35" t="e">
        <f>'25'!$K$41</f>
        <v>#DIV/0!</v>
      </c>
      <c r="AT19" s="35" t="e">
        <f>'25'!$K$42</f>
        <v>#DIV/0!</v>
      </c>
      <c r="AU19" s="34" t="e">
        <f>'25'!$K$43</f>
        <v>#DIV/0!</v>
      </c>
      <c r="AV19" s="60"/>
      <c r="AW19" s="36"/>
      <c r="AX19" s="35" t="e">
        <f>'25'!$K$38</f>
        <v>#DIV/0!</v>
      </c>
      <c r="AY19" s="35" t="e">
        <f>'25'!$K$41</f>
        <v>#DIV/0!</v>
      </c>
      <c r="AZ19" s="35" t="e">
        <f>'25'!$K$42</f>
        <v>#DIV/0!</v>
      </c>
      <c r="BA19" s="34" t="e">
        <f>'25'!$K$43</f>
        <v>#DIV/0!</v>
      </c>
      <c r="BB19" s="60"/>
      <c r="BC19" s="36"/>
      <c r="BD19" s="35" t="e">
        <f>'25'!$K$38</f>
        <v>#DIV/0!</v>
      </c>
      <c r="BE19" s="35" t="e">
        <f>'25'!$K$41</f>
        <v>#DIV/0!</v>
      </c>
      <c r="BF19" s="35" t="e">
        <f>'25'!$K$42</f>
        <v>#DIV/0!</v>
      </c>
      <c r="BG19" s="34" t="e">
        <f>'25'!$K$43</f>
        <v>#DIV/0!</v>
      </c>
      <c r="BH19" s="60"/>
      <c r="BI19" s="36"/>
      <c r="BJ19" s="35" t="e">
        <f>'25'!$K$38</f>
        <v>#DIV/0!</v>
      </c>
      <c r="BK19" s="35" t="e">
        <f>'25'!$K$41</f>
        <v>#DIV/0!</v>
      </c>
      <c r="BL19" s="35" t="e">
        <f>'25'!$K$42</f>
        <v>#DIV/0!</v>
      </c>
      <c r="BM19" s="40" t="e">
        <f>'25'!$K$43</f>
        <v>#DIV/0!</v>
      </c>
      <c r="BN19" s="194"/>
    </row>
    <row r="20" spans="1:66" ht="11.25">
      <c r="A20" s="16"/>
      <c r="B20" s="49"/>
      <c r="C20" s="18"/>
      <c r="D20" s="60"/>
      <c r="E20" s="36"/>
      <c r="F20" s="36"/>
      <c r="G20" s="36"/>
      <c r="H20" s="36"/>
      <c r="I20" s="37"/>
      <c r="J20" s="12"/>
      <c r="K20" s="60"/>
      <c r="L20" s="36"/>
      <c r="M20" s="36"/>
      <c r="N20" s="36"/>
      <c r="O20" s="36"/>
      <c r="P20" s="37"/>
      <c r="Q20" s="60"/>
      <c r="R20" s="36"/>
      <c r="S20" s="36"/>
      <c r="T20" s="36"/>
      <c r="U20" s="36"/>
      <c r="V20" s="37"/>
      <c r="W20" s="60"/>
      <c r="X20" s="36"/>
      <c r="Y20" s="36"/>
      <c r="Z20" s="36"/>
      <c r="AA20" s="36"/>
      <c r="AB20" s="37"/>
      <c r="AC20" s="60"/>
      <c r="AD20" s="36"/>
      <c r="AE20" s="36"/>
      <c r="AF20" s="36"/>
      <c r="AG20" s="36"/>
      <c r="AH20" s="37"/>
      <c r="AI20" s="433"/>
      <c r="AJ20" s="60"/>
      <c r="AK20" s="36"/>
      <c r="AL20" s="36"/>
      <c r="AM20" s="36"/>
      <c r="AN20" s="36"/>
      <c r="AO20" s="37"/>
      <c r="AP20" s="60"/>
      <c r="AQ20" s="36"/>
      <c r="AR20" s="36"/>
      <c r="AS20" s="36"/>
      <c r="AT20" s="36"/>
      <c r="AU20" s="37"/>
      <c r="AV20" s="60"/>
      <c r="AW20" s="36"/>
      <c r="AX20" s="36"/>
      <c r="AY20" s="36"/>
      <c r="AZ20" s="36"/>
      <c r="BA20" s="37"/>
      <c r="BB20" s="60"/>
      <c r="BC20" s="36"/>
      <c r="BD20" s="36"/>
      <c r="BE20" s="36"/>
      <c r="BF20" s="36"/>
      <c r="BG20" s="37"/>
      <c r="BH20" s="60"/>
      <c r="BI20" s="36"/>
      <c r="BJ20" s="36"/>
      <c r="BK20" s="36"/>
      <c r="BL20" s="36"/>
      <c r="BM20" s="193"/>
      <c r="BN20" s="194"/>
    </row>
    <row r="21" spans="1:66" ht="52.5" customHeight="1">
      <c r="A21" s="16" t="s">
        <v>15</v>
      </c>
      <c r="B21" s="49" t="s">
        <v>563</v>
      </c>
      <c r="C21" s="18" t="s">
        <v>114</v>
      </c>
      <c r="D21" s="60"/>
      <c r="E21" s="36"/>
      <c r="F21" s="342"/>
      <c r="G21" s="342"/>
      <c r="H21" s="342"/>
      <c r="I21" s="343"/>
      <c r="J21" s="12"/>
      <c r="K21" s="60"/>
      <c r="L21" s="36"/>
      <c r="M21" s="342"/>
      <c r="N21" s="342"/>
      <c r="O21" s="342"/>
      <c r="P21" s="343"/>
      <c r="Q21" s="60"/>
      <c r="R21" s="36"/>
      <c r="S21" s="342"/>
      <c r="T21" s="342"/>
      <c r="U21" s="342"/>
      <c r="V21" s="343"/>
      <c r="W21" s="60"/>
      <c r="X21" s="36"/>
      <c r="Y21" s="342"/>
      <c r="Z21" s="342"/>
      <c r="AA21" s="342"/>
      <c r="AB21" s="343"/>
      <c r="AC21" s="60"/>
      <c r="AD21" s="36"/>
      <c r="AE21" s="342"/>
      <c r="AF21" s="342"/>
      <c r="AG21" s="342"/>
      <c r="AH21" s="343"/>
      <c r="AI21" s="433"/>
      <c r="AJ21" s="60"/>
      <c r="AK21" s="36"/>
      <c r="AL21" s="342"/>
      <c r="AM21" s="342"/>
      <c r="AN21" s="342"/>
      <c r="AO21" s="343"/>
      <c r="AP21" s="60"/>
      <c r="AQ21" s="36"/>
      <c r="AR21" s="342"/>
      <c r="AS21" s="342"/>
      <c r="AT21" s="342"/>
      <c r="AU21" s="343"/>
      <c r="AV21" s="60"/>
      <c r="AW21" s="36"/>
      <c r="AX21" s="342"/>
      <c r="AY21" s="342"/>
      <c r="AZ21" s="342"/>
      <c r="BA21" s="343"/>
      <c r="BB21" s="60"/>
      <c r="BC21" s="36"/>
      <c r="BD21" s="342"/>
      <c r="BE21" s="342"/>
      <c r="BF21" s="342"/>
      <c r="BG21" s="343"/>
      <c r="BH21" s="60"/>
      <c r="BI21" s="36"/>
      <c r="BJ21" s="36"/>
      <c r="BK21" s="36"/>
      <c r="BL21" s="36"/>
      <c r="BM21" s="193"/>
      <c r="BN21" s="194"/>
    </row>
    <row r="22" spans="1:66" ht="16.5" customHeight="1">
      <c r="A22" s="16" t="s">
        <v>851</v>
      </c>
      <c r="B22" s="49" t="s">
        <v>852</v>
      </c>
      <c r="C22" s="18" t="s">
        <v>114</v>
      </c>
      <c r="D22" s="60"/>
      <c r="E22" s="36"/>
      <c r="F22" s="342"/>
      <c r="G22" s="342"/>
      <c r="H22" s="342"/>
      <c r="I22" s="343"/>
      <c r="J22" s="12"/>
      <c r="K22" s="60"/>
      <c r="L22" s="36"/>
      <c r="M22" s="342"/>
      <c r="N22" s="342"/>
      <c r="O22" s="342"/>
      <c r="P22" s="343"/>
      <c r="Q22" s="60"/>
      <c r="R22" s="36"/>
      <c r="S22" s="342"/>
      <c r="T22" s="342"/>
      <c r="U22" s="342"/>
      <c r="V22" s="343"/>
      <c r="W22" s="60"/>
      <c r="X22" s="36"/>
      <c r="Y22" s="342"/>
      <c r="Z22" s="342"/>
      <c r="AA22" s="342"/>
      <c r="AB22" s="343"/>
      <c r="AC22" s="60"/>
      <c r="AD22" s="36"/>
      <c r="AE22" s="342"/>
      <c r="AF22" s="342"/>
      <c r="AG22" s="342"/>
      <c r="AH22" s="343"/>
      <c r="AI22" s="433"/>
      <c r="AJ22" s="60"/>
      <c r="AK22" s="36"/>
      <c r="AL22" s="342"/>
      <c r="AM22" s="342"/>
      <c r="AN22" s="342"/>
      <c r="AO22" s="343"/>
      <c r="AP22" s="60"/>
      <c r="AQ22" s="36"/>
      <c r="AR22" s="342"/>
      <c r="AS22" s="342"/>
      <c r="AT22" s="342"/>
      <c r="AU22" s="343"/>
      <c r="AV22" s="60"/>
      <c r="AW22" s="36"/>
      <c r="AX22" s="342"/>
      <c r="AY22" s="342"/>
      <c r="AZ22" s="342"/>
      <c r="BA22" s="343"/>
      <c r="BB22" s="60"/>
      <c r="BC22" s="36"/>
      <c r="BD22" s="342"/>
      <c r="BE22" s="342"/>
      <c r="BF22" s="342"/>
      <c r="BG22" s="343"/>
      <c r="BH22" s="60"/>
      <c r="BI22" s="36"/>
      <c r="BJ22" s="36"/>
      <c r="BK22" s="36"/>
      <c r="BL22" s="36"/>
      <c r="BM22" s="193"/>
      <c r="BN22" s="194"/>
    </row>
    <row r="23" spans="1:66" ht="11.25">
      <c r="A23" s="16"/>
      <c r="B23" s="49"/>
      <c r="C23" s="18"/>
      <c r="D23" s="60"/>
      <c r="E23" s="36"/>
      <c r="F23" s="36"/>
      <c r="G23" s="36"/>
      <c r="H23" s="36"/>
      <c r="I23" s="37"/>
      <c r="J23" s="12"/>
      <c r="K23" s="60"/>
      <c r="L23" s="36"/>
      <c r="M23" s="36"/>
      <c r="N23" s="36"/>
      <c r="O23" s="36"/>
      <c r="P23" s="37"/>
      <c r="Q23" s="60"/>
      <c r="R23" s="36"/>
      <c r="S23" s="36"/>
      <c r="T23" s="36"/>
      <c r="U23" s="36"/>
      <c r="V23" s="37"/>
      <c r="W23" s="60"/>
      <c r="X23" s="36"/>
      <c r="Y23" s="36"/>
      <c r="Z23" s="36"/>
      <c r="AA23" s="36"/>
      <c r="AB23" s="37"/>
      <c r="AC23" s="60"/>
      <c r="AD23" s="36"/>
      <c r="AE23" s="36"/>
      <c r="AF23" s="36"/>
      <c r="AG23" s="36"/>
      <c r="AH23" s="37"/>
      <c r="AI23" s="433"/>
      <c r="AJ23" s="60"/>
      <c r="AK23" s="36"/>
      <c r="AL23" s="36"/>
      <c r="AM23" s="36"/>
      <c r="AN23" s="36"/>
      <c r="AO23" s="37"/>
      <c r="AP23" s="60"/>
      <c r="AQ23" s="36"/>
      <c r="AR23" s="36"/>
      <c r="AS23" s="36"/>
      <c r="AT23" s="36"/>
      <c r="AU23" s="37"/>
      <c r="AV23" s="60"/>
      <c r="AW23" s="36"/>
      <c r="AX23" s="36"/>
      <c r="AY23" s="36"/>
      <c r="AZ23" s="36"/>
      <c r="BA23" s="37"/>
      <c r="BB23" s="60"/>
      <c r="BC23" s="36"/>
      <c r="BD23" s="36"/>
      <c r="BE23" s="36"/>
      <c r="BF23" s="36"/>
      <c r="BG23" s="37"/>
      <c r="BH23" s="60"/>
      <c r="BI23" s="36"/>
      <c r="BJ23" s="36"/>
      <c r="BK23" s="36"/>
      <c r="BL23" s="36"/>
      <c r="BM23" s="193"/>
      <c r="BN23" s="194"/>
    </row>
    <row r="24" spans="1:66" ht="22.5">
      <c r="A24" s="16" t="s">
        <v>456</v>
      </c>
      <c r="B24" s="49" t="s">
        <v>222</v>
      </c>
      <c r="C24" s="18" t="s">
        <v>443</v>
      </c>
      <c r="D24" s="65" t="e">
        <f>D11+D15</f>
        <v>#NAME?</v>
      </c>
      <c r="E24" s="35">
        <f>IF(E8&gt;0,E11+E15,0)</f>
        <v>0</v>
      </c>
      <c r="F24" s="35">
        <f>IF(F8&gt;0,F11+F15,0)</f>
        <v>0</v>
      </c>
      <c r="G24" s="35">
        <f>IF(G8&gt;0,G11+G15,0)</f>
        <v>0</v>
      </c>
      <c r="H24" s="35">
        <f>IF(H8&gt;0,H11+H15,0)</f>
        <v>0</v>
      </c>
      <c r="I24" s="34">
        <f>IF(I8&gt;0,I11+I15,0)</f>
        <v>0</v>
      </c>
      <c r="J24" s="12"/>
      <c r="K24" s="65" t="e">
        <f>K11+K15</f>
        <v>#NAME?</v>
      </c>
      <c r="L24" s="35">
        <f>IF(L8&gt;0,L11+L15,0)</f>
        <v>0</v>
      </c>
      <c r="M24" s="35">
        <f>IF(M8&gt;0,M11+M15,0)</f>
        <v>0</v>
      </c>
      <c r="N24" s="35">
        <f>IF(N8&gt;0,N11+N15,0)</f>
        <v>0</v>
      </c>
      <c r="O24" s="35">
        <f>IF(O8&gt;0,O11+O15,0)</f>
        <v>0</v>
      </c>
      <c r="P24" s="34">
        <f>IF(P8&gt;0,P11+P15,0)</f>
        <v>0</v>
      </c>
      <c r="Q24" s="65" t="e">
        <f>Q11+Q15</f>
        <v>#NAME?</v>
      </c>
      <c r="R24" s="35">
        <f>IF(R8&gt;0,R11+R15,0)</f>
        <v>0</v>
      </c>
      <c r="S24" s="35">
        <f>IF(S8&gt;0,S11+S15,0)</f>
        <v>0</v>
      </c>
      <c r="T24" s="35">
        <f>IF(T8&gt;0,T11+T15,0)</f>
        <v>0</v>
      </c>
      <c r="U24" s="35">
        <f>IF(U8&gt;0,U11+U15,0)</f>
        <v>0</v>
      </c>
      <c r="V24" s="34">
        <f>IF(V8&gt;0,V11+V15,0)</f>
        <v>0</v>
      </c>
      <c r="W24" s="65" t="e">
        <f>W11+W15</f>
        <v>#NAME?</v>
      </c>
      <c r="X24" s="35">
        <f>IF(X8&gt;0,X11+X15,0)</f>
        <v>0</v>
      </c>
      <c r="Y24" s="35">
        <f>IF(Y8&gt;0,Y11+Y15,0)</f>
        <v>0</v>
      </c>
      <c r="Z24" s="35">
        <f>IF(Z8&gt;0,Z11+Z15,0)</f>
        <v>0</v>
      </c>
      <c r="AA24" s="35">
        <f>IF(AA8&gt;0,AA11+AA15,0)</f>
        <v>0</v>
      </c>
      <c r="AB24" s="34">
        <f>IF(AB8&gt;0,AB11+AB15,0)</f>
        <v>0</v>
      </c>
      <c r="AC24" s="65" t="e">
        <f>AC11+AC15</f>
        <v>#NAME?</v>
      </c>
      <c r="AD24" s="35">
        <f>IF(AD8&gt;0,AD11+AD15,0)</f>
        <v>0</v>
      </c>
      <c r="AE24" s="35">
        <f>IF(AE8&gt;0,AE11+AE15,0)</f>
        <v>0</v>
      </c>
      <c r="AF24" s="35">
        <f>IF(AF8&gt;0,AF11+AF15,0)</f>
        <v>0</v>
      </c>
      <c r="AG24" s="35">
        <f>IF(AG8&gt;0,AG11+AG15,0)</f>
        <v>0</v>
      </c>
      <c r="AH24" s="34">
        <f>IF(AH8&gt;0,AH11+AH15,0)</f>
        <v>0</v>
      </c>
      <c r="AI24" s="433"/>
      <c r="AJ24" s="65" t="e">
        <f>AJ11+AJ15</f>
        <v>#NAME?</v>
      </c>
      <c r="AK24" s="35">
        <f>IF(AK8&gt;0,AK11+AK15,0)</f>
        <v>0</v>
      </c>
      <c r="AL24" s="35">
        <f>IF(AL8&gt;0,AL11+AL15,0)</f>
        <v>0</v>
      </c>
      <c r="AM24" s="35">
        <f>IF(AM8&gt;0,AM11+AM15,0)</f>
        <v>0</v>
      </c>
      <c r="AN24" s="35">
        <f>IF(AN8&gt;0,AN11+AN15,0)</f>
        <v>0</v>
      </c>
      <c r="AO24" s="34">
        <f>IF(AO8&gt;0,AO11+AO15,0)</f>
        <v>0</v>
      </c>
      <c r="AP24" s="65" t="e">
        <f>AP11+AP15</f>
        <v>#NAME?</v>
      </c>
      <c r="AQ24" s="35">
        <f>IF(AQ8&gt;0,AQ11+AQ15,0)</f>
        <v>0</v>
      </c>
      <c r="AR24" s="35">
        <f>IF(AR8&gt;0,AR11+AR15,0)</f>
        <v>0</v>
      </c>
      <c r="AS24" s="35">
        <f>IF(AS8&gt;0,AS11+AS15,0)</f>
        <v>0</v>
      </c>
      <c r="AT24" s="35">
        <f>IF(AT8&gt;0,AT11+AT15,0)</f>
        <v>0</v>
      </c>
      <c r="AU24" s="34">
        <f>IF(AU8&gt;0,AU11+AU15,0)</f>
        <v>0</v>
      </c>
      <c r="AV24" s="65" t="e">
        <f>AV11+AV15</f>
        <v>#NAME?</v>
      </c>
      <c r="AW24" s="35">
        <f>IF(AW8&gt;0,AW11+AW15,0)</f>
        <v>0</v>
      </c>
      <c r="AX24" s="35">
        <f>IF(AX8&gt;0,AX11+AX15,0)</f>
        <v>0</v>
      </c>
      <c r="AY24" s="35">
        <f>IF(AY8&gt;0,AY11+AY15,0)</f>
        <v>0</v>
      </c>
      <c r="AZ24" s="35">
        <f>IF(AZ8&gt;0,AZ11+AZ15,0)</f>
        <v>0</v>
      </c>
      <c r="BA24" s="34">
        <f>IF(BA8&gt;0,BA11+BA15,0)</f>
        <v>0</v>
      </c>
      <c r="BB24" s="65" t="e">
        <f aca="true" t="shared" si="6" ref="BB24:BH24">BB11+BB15</f>
        <v>#NAME?</v>
      </c>
      <c r="BC24" s="35" t="e">
        <f>BC11+BC15</f>
        <v>#NAME?</v>
      </c>
      <c r="BD24" s="35" t="e">
        <f t="shared" si="6"/>
        <v>#NAME?</v>
      </c>
      <c r="BE24" s="35" t="e">
        <f t="shared" si="6"/>
        <v>#NAME?</v>
      </c>
      <c r="BF24" s="35" t="e">
        <f t="shared" si="6"/>
        <v>#NAME?</v>
      </c>
      <c r="BG24" s="34" t="e">
        <f t="shared" si="6"/>
        <v>#NAME?</v>
      </c>
      <c r="BH24" s="65" t="e">
        <f t="shared" si="6"/>
        <v>#NAME?</v>
      </c>
      <c r="BI24" s="36"/>
      <c r="BJ24" s="35">
        <f>IF(BJ8&gt;0,BJ11+BJ15,0)</f>
        <v>0</v>
      </c>
      <c r="BK24" s="35">
        <f>IF(BK8&gt;0,BK11+BK15,0)</f>
        <v>0</v>
      </c>
      <c r="BL24" s="35">
        <f>IF(BL8&gt;0,BL11+BL15,0)</f>
        <v>0</v>
      </c>
      <c r="BM24" s="40">
        <f>IF(BM8&gt;0,BM11+BM15,0)</f>
        <v>0</v>
      </c>
      <c r="BN24" s="194"/>
    </row>
    <row r="25" spans="1:66" ht="22.5">
      <c r="A25" s="16" t="s">
        <v>234</v>
      </c>
      <c r="B25" s="49" t="s">
        <v>438</v>
      </c>
      <c r="C25" s="18" t="s">
        <v>308</v>
      </c>
      <c r="D25" s="65" t="e">
        <f>nerr(D34/D9)</f>
        <v>#NAME?</v>
      </c>
      <c r="E25" s="35">
        <f>IF(E9&gt;0,E12*12/1000,0)</f>
        <v>0</v>
      </c>
      <c r="F25" s="35" t="e">
        <f>IF(F9&gt;0,F12*12/1000,0)+F18</f>
        <v>#DIV/0!</v>
      </c>
      <c r="G25" s="35" t="e">
        <f>IF(G9&gt;0,G12*12/1000,0)+G18</f>
        <v>#DIV/0!</v>
      </c>
      <c r="H25" s="35" t="e">
        <f>IF(H9&gt;0,H12*12/1000,0)+H18</f>
        <v>#DIV/0!</v>
      </c>
      <c r="I25" s="34" t="e">
        <f>IF(I9&gt;0,I12*12/1000,0)+I18</f>
        <v>#DIV/0!</v>
      </c>
      <c r="J25" s="12"/>
      <c r="K25" s="65" t="e">
        <f>nerr(K34/K9)</f>
        <v>#NAME?</v>
      </c>
      <c r="L25" s="35">
        <f>IF(L9&gt;0,L12*12/1000,0)</f>
        <v>0</v>
      </c>
      <c r="M25" s="35" t="e">
        <f>IF(M9&gt;0,M12*12/1000,0)+M18</f>
        <v>#DIV/0!</v>
      </c>
      <c r="N25" s="35" t="e">
        <f>IF(N9&gt;0,N12*12/1000,0)+N18</f>
        <v>#DIV/0!</v>
      </c>
      <c r="O25" s="35" t="e">
        <f>IF(O9&gt;0,O12*12/1000,0)+O18</f>
        <v>#DIV/0!</v>
      </c>
      <c r="P25" s="35" t="e">
        <f>IF(P9&gt;0,P12*12/1000,0)+P18</f>
        <v>#DIV/0!</v>
      </c>
      <c r="Q25" s="65" t="e">
        <f>nerr(Q34/Q9)</f>
        <v>#NAME?</v>
      </c>
      <c r="R25" s="35">
        <f>IF(R9&gt;0,R12*12/1000,0)</f>
        <v>0</v>
      </c>
      <c r="S25" s="35" t="e">
        <f>IF(S9&gt;0,S12*12/1000,0)+S18</f>
        <v>#DIV/0!</v>
      </c>
      <c r="T25" s="35" t="e">
        <f>IF(T9&gt;0,T12*12/1000,0)+T18</f>
        <v>#DIV/0!</v>
      </c>
      <c r="U25" s="35" t="e">
        <f>IF(U9&gt;0,U12*12/1000,0)+U18</f>
        <v>#DIV/0!</v>
      </c>
      <c r="V25" s="35" t="e">
        <f>IF(V9&gt;0,V12*12/1000,0)+V18</f>
        <v>#DIV/0!</v>
      </c>
      <c r="W25" s="65" t="e">
        <f>nerr(W34/W9)</f>
        <v>#NAME?</v>
      </c>
      <c r="X25" s="35">
        <f>IF(X9&gt;0,X12*12/1000,0)</f>
        <v>0</v>
      </c>
      <c r="Y25" s="35" t="e">
        <f>IF(Y9&gt;0,Y12*12/1000,0)+Y18</f>
        <v>#DIV/0!</v>
      </c>
      <c r="Z25" s="35" t="e">
        <f>IF(Z9&gt;0,Z12*12/1000,0)+Z18</f>
        <v>#DIV/0!</v>
      </c>
      <c r="AA25" s="35" t="e">
        <f>IF(AA9&gt;0,AA12*12/1000,0)+AA18</f>
        <v>#DIV/0!</v>
      </c>
      <c r="AB25" s="35" t="e">
        <f>IF(AB9&gt;0,AB12*12/1000,0)+AB18</f>
        <v>#DIV/0!</v>
      </c>
      <c r="AC25" s="65" t="e">
        <f>nerr(AC34/AC9)</f>
        <v>#NAME?</v>
      </c>
      <c r="AD25" s="35">
        <f>IF(AD9&gt;0,AD12*12/1000,0)</f>
        <v>0</v>
      </c>
      <c r="AE25" s="35" t="e">
        <f>IF(AE9&gt;0,AE12*12/1000,0)+AE18</f>
        <v>#DIV/0!</v>
      </c>
      <c r="AF25" s="35" t="e">
        <f>IF(AF9&gt;0,AF12*12/1000,0)+AF18</f>
        <v>#DIV/0!</v>
      </c>
      <c r="AG25" s="35" t="e">
        <f>IF(AG9&gt;0,AG12*12/1000,0)+AG18</f>
        <v>#DIV/0!</v>
      </c>
      <c r="AH25" s="35" t="e">
        <f>IF(AH9&gt;0,AH12*12/1000,0)+AH18</f>
        <v>#DIV/0!</v>
      </c>
      <c r="AI25" s="433"/>
      <c r="AJ25" s="65" t="e">
        <f>nerr(AJ34/AJ9)</f>
        <v>#NAME?</v>
      </c>
      <c r="AK25" s="35">
        <f>IF(AK9&gt;0,AK12*12/1000,0)</f>
        <v>0</v>
      </c>
      <c r="AL25" s="35" t="e">
        <f>IF(AL9&gt;0,AL12*12/1000,0)+AL18</f>
        <v>#DIV/0!</v>
      </c>
      <c r="AM25" s="35" t="e">
        <f>IF(AM9&gt;0,AM12*12/1000,0)+AM18</f>
        <v>#DIV/0!</v>
      </c>
      <c r="AN25" s="35" t="e">
        <f>IF(AN9&gt;0,AN12*12/1000,0)+AN18</f>
        <v>#DIV/0!</v>
      </c>
      <c r="AO25" s="35" t="e">
        <f>IF(AO9&gt;0,AO12*12/1000,0)+AO18</f>
        <v>#DIV/0!</v>
      </c>
      <c r="AP25" s="65" t="e">
        <f>nerr(AP34/AP9)</f>
        <v>#NAME?</v>
      </c>
      <c r="AQ25" s="35">
        <f>IF(AQ9&gt;0,AQ12*12/1000,0)</f>
        <v>0</v>
      </c>
      <c r="AR25" s="35" t="e">
        <f>IF(AR9&gt;0,AR12*12/1000,0)+AR18</f>
        <v>#DIV/0!</v>
      </c>
      <c r="AS25" s="35" t="e">
        <f>IF(AS9&gt;0,AS12*12/1000,0)+AS18</f>
        <v>#DIV/0!</v>
      </c>
      <c r="AT25" s="35" t="e">
        <f>IF(AT9&gt;0,AT12*12/1000,0)+AT18</f>
        <v>#DIV/0!</v>
      </c>
      <c r="AU25" s="35" t="e">
        <f>IF(AU9&gt;0,AU12*12/1000,0)+AU18</f>
        <v>#DIV/0!</v>
      </c>
      <c r="AV25" s="65" t="e">
        <f>nerr(AV34/AV9)</f>
        <v>#NAME?</v>
      </c>
      <c r="AW25" s="35">
        <f>IF(AW9&gt;0,AW12*12/1000,0)</f>
        <v>0</v>
      </c>
      <c r="AX25" s="35" t="e">
        <f>IF(AX9&gt;0,AX12*12/1000,0)+AX18</f>
        <v>#DIV/0!</v>
      </c>
      <c r="AY25" s="35" t="e">
        <f>IF(AY9&gt;0,AY12*12/1000,0)+AY18</f>
        <v>#DIV/0!</v>
      </c>
      <c r="AZ25" s="35" t="e">
        <f>IF(AZ9&gt;0,AZ12*12/1000,0)+AZ18</f>
        <v>#DIV/0!</v>
      </c>
      <c r="BA25" s="35" t="e">
        <f>IF(BA9&gt;0,BA12*12/1000,0)+BA18</f>
        <v>#DIV/0!</v>
      </c>
      <c r="BB25" s="65" t="e">
        <f aca="true" t="shared" si="7" ref="BB25:BH25">nerr(BB34/BB9)</f>
        <v>#NAME?</v>
      </c>
      <c r="BC25" s="35" t="e">
        <f>nerr(BC34/BC9)</f>
        <v>#NAME?</v>
      </c>
      <c r="BD25" s="35" t="e">
        <f t="shared" si="7"/>
        <v>#NAME?</v>
      </c>
      <c r="BE25" s="35" t="e">
        <f t="shared" si="7"/>
        <v>#NAME?</v>
      </c>
      <c r="BF25" s="35" t="e">
        <f t="shared" si="7"/>
        <v>#NAME?</v>
      </c>
      <c r="BG25" s="34" t="e">
        <f t="shared" si="7"/>
        <v>#NAME?</v>
      </c>
      <c r="BH25" s="65" t="e">
        <f t="shared" si="7"/>
        <v>#NAME?</v>
      </c>
      <c r="BI25" s="36"/>
      <c r="BJ25" s="35" t="e">
        <f>IF(BJ9&gt;0,BJ12*12/1000,0)+BJ18</f>
        <v>#DIV/0!</v>
      </c>
      <c r="BK25" s="35" t="e">
        <f>IF(BK9&gt;0,BK12*12/1000,0)+BK18</f>
        <v>#DIV/0!</v>
      </c>
      <c r="BL25" s="35" t="e">
        <f>IF(BL9&gt;0,BL12*12/1000,0)+BL18</f>
        <v>#DIV/0!</v>
      </c>
      <c r="BM25" s="35" t="e">
        <f>IF(BM9&gt;0,BM12*12/1000,0)+BM18</f>
        <v>#DIV/0!</v>
      </c>
      <c r="BN25" s="194"/>
    </row>
    <row r="26" spans="1:66" ht="22.5">
      <c r="A26" s="16" t="s">
        <v>142</v>
      </c>
      <c r="B26" s="49" t="s">
        <v>506</v>
      </c>
      <c r="C26" s="18" t="s">
        <v>443</v>
      </c>
      <c r="D26" s="65" t="e">
        <f>nerr(D35/D8)</f>
        <v>#NAME?</v>
      </c>
      <c r="E26" s="35">
        <f>IF(E8&gt;0,E13+E19+E21+E22,0)</f>
        <v>0</v>
      </c>
      <c r="F26" s="35">
        <f>IF(F8&gt;0,F13+F19+F21+F22,0)</f>
        <v>0</v>
      </c>
      <c r="G26" s="35">
        <f>IF(G8&gt;0,G13+G19+G21+G22,0)</f>
        <v>0</v>
      </c>
      <c r="H26" s="35">
        <f>IF(H8&gt;0,H13+H19+H21+H22,0)</f>
        <v>0</v>
      </c>
      <c r="I26" s="34">
        <f>IF(I8&gt;0,I13+I19+I21+I22,0)</f>
        <v>0</v>
      </c>
      <c r="J26" s="12"/>
      <c r="K26" s="65" t="e">
        <f>nerr(K35/K8)</f>
        <v>#NAME?</v>
      </c>
      <c r="L26" s="35">
        <f>IF(L8&gt;0,L13+L19+L21+L22,0)</f>
        <v>0</v>
      </c>
      <c r="M26" s="35">
        <f>IF(M8&gt;0,M13+M19+M21+M22,0)</f>
        <v>0</v>
      </c>
      <c r="N26" s="35">
        <f>IF(N8&gt;0,N13+N19+N21+N22,0)</f>
        <v>0</v>
      </c>
      <c r="O26" s="35">
        <f>IF(O8&gt;0,O13+O19+O21+O22,0)</f>
        <v>0</v>
      </c>
      <c r="P26" s="35">
        <f>IF(P8&gt;0,P13+P19+P21+P22,0)</f>
        <v>0</v>
      </c>
      <c r="Q26" s="65" t="e">
        <f>nerr(Q35/Q8)</f>
        <v>#NAME?</v>
      </c>
      <c r="R26" s="35">
        <f>IF(R8&gt;0,R13+R19+R21+R22,0)</f>
        <v>0</v>
      </c>
      <c r="S26" s="35">
        <f>IF(S8&gt;0,S13+S19+S21+S22,0)</f>
        <v>0</v>
      </c>
      <c r="T26" s="35">
        <f>IF(T8&gt;0,T13+T19+T21+T22,0)</f>
        <v>0</v>
      </c>
      <c r="U26" s="35">
        <f>IF(U8&gt;0,U13+U19+U21+U22,0)</f>
        <v>0</v>
      </c>
      <c r="V26" s="35">
        <f>IF(V8&gt;0,V13+V19+V21+V22,0)</f>
        <v>0</v>
      </c>
      <c r="W26" s="65" t="e">
        <f>nerr(W35/W8)</f>
        <v>#NAME?</v>
      </c>
      <c r="X26" s="35">
        <f>IF(X8&gt;0,X13+X19+X21+X22,0)</f>
        <v>0</v>
      </c>
      <c r="Y26" s="35">
        <f>IF(Y8&gt;0,Y13+Y19+Y21+Y22,0)</f>
        <v>0</v>
      </c>
      <c r="Z26" s="35">
        <f>IF(Z8&gt;0,Z13+Z19+Z21+Z22,0)</f>
        <v>0</v>
      </c>
      <c r="AA26" s="35">
        <f>IF(AA8&gt;0,AA13+AA19+AA21+AA22,0)</f>
        <v>0</v>
      </c>
      <c r="AB26" s="35">
        <f>IF(AB8&gt;0,AB13+AB19+AB21+AB22,0)</f>
        <v>0</v>
      </c>
      <c r="AC26" s="65" t="e">
        <f>nerr(AC35/AC8)</f>
        <v>#NAME?</v>
      </c>
      <c r="AD26" s="35">
        <f>IF(AD8&gt;0,AD13+AD19+AD21+AD22,0)</f>
        <v>0</v>
      </c>
      <c r="AE26" s="35">
        <f>IF(AE8&gt;0,AE13+AE19+AE21+AE22,0)</f>
        <v>0</v>
      </c>
      <c r="AF26" s="35">
        <f>IF(AF8&gt;0,AF13+AF19+AF21+AF22,0)</f>
        <v>0</v>
      </c>
      <c r="AG26" s="35">
        <f>IF(AG8&gt;0,AG13+AG19+AG21+AG22,0)</f>
        <v>0</v>
      </c>
      <c r="AH26" s="35">
        <f>IF(AH8&gt;0,AH13+AH19+AH21+AH22,0)</f>
        <v>0</v>
      </c>
      <c r="AI26" s="433"/>
      <c r="AJ26" s="65" t="e">
        <f>nerr(AJ35/AJ8)</f>
        <v>#NAME?</v>
      </c>
      <c r="AK26" s="35">
        <f>IF(AK8&gt;0,AK13+AK19+AK21+AK22,0)</f>
        <v>0</v>
      </c>
      <c r="AL26" s="35">
        <f>IF(AL8&gt;0,AL13+AL19+AL21+AL22,0)</f>
        <v>0</v>
      </c>
      <c r="AM26" s="35">
        <f>IF(AM8&gt;0,AM13+AM19+AM21+AM22,0)</f>
        <v>0</v>
      </c>
      <c r="AN26" s="35">
        <f>IF(AN8&gt;0,AN13+AN19+AN21+AN22,0)</f>
        <v>0</v>
      </c>
      <c r="AO26" s="35">
        <f>IF(AO8&gt;0,AO13+AO19+AO21+AO22,0)</f>
        <v>0</v>
      </c>
      <c r="AP26" s="65" t="e">
        <f>nerr(AP35/AP8)</f>
        <v>#NAME?</v>
      </c>
      <c r="AQ26" s="35">
        <f>IF(AQ8&gt;0,AQ13+AQ19+AQ21+AQ22,0)</f>
        <v>0</v>
      </c>
      <c r="AR26" s="35">
        <f>IF(AR8&gt;0,AR13+AR19+AR21+AR22,0)</f>
        <v>0</v>
      </c>
      <c r="AS26" s="35">
        <f>IF(AS8&gt;0,AS13+AS19+AS21+AS22,0)</f>
        <v>0</v>
      </c>
      <c r="AT26" s="35">
        <f>IF(AT8&gt;0,AT13+AT19+AT21+AT22,0)</f>
        <v>0</v>
      </c>
      <c r="AU26" s="35">
        <f>IF(AU8&gt;0,AU13+AU19+AU21+AU22,0)</f>
        <v>0</v>
      </c>
      <c r="AV26" s="65" t="e">
        <f>nerr(AV35/AV8)</f>
        <v>#NAME?</v>
      </c>
      <c r="AW26" s="35">
        <f>IF(AW8&gt;0,AW13+AW19+AW21+AW22,0)</f>
        <v>0</v>
      </c>
      <c r="AX26" s="35">
        <f>IF(AX8&gt;0,AX13+AX19+AX21+AX22,0)</f>
        <v>0</v>
      </c>
      <c r="AY26" s="35">
        <f>IF(AY8&gt;0,AY13+AY19+AY21+AY22,0)</f>
        <v>0</v>
      </c>
      <c r="AZ26" s="35">
        <f>IF(AZ8&gt;0,AZ13+AZ19+AZ21+AZ22,0)</f>
        <v>0</v>
      </c>
      <c r="BA26" s="35">
        <f>IF(BA8&gt;0,BA13+BA19+BA21+BA22,0)</f>
        <v>0</v>
      </c>
      <c r="BB26" s="65" t="e">
        <f aca="true" t="shared" si="8" ref="BB26:BH26">nerr(BB35/BB8)</f>
        <v>#NAME?</v>
      </c>
      <c r="BC26" s="35" t="e">
        <f>nerr(BC35/BC8)</f>
        <v>#NAME?</v>
      </c>
      <c r="BD26" s="35" t="e">
        <f t="shared" si="8"/>
        <v>#NAME?</v>
      </c>
      <c r="BE26" s="35" t="e">
        <f t="shared" si="8"/>
        <v>#NAME?</v>
      </c>
      <c r="BF26" s="35" t="e">
        <f t="shared" si="8"/>
        <v>#NAME?</v>
      </c>
      <c r="BG26" s="34" t="e">
        <f t="shared" si="8"/>
        <v>#NAME?</v>
      </c>
      <c r="BH26" s="65" t="e">
        <f t="shared" si="8"/>
        <v>#NAME?</v>
      </c>
      <c r="BI26" s="36"/>
      <c r="BJ26" s="35">
        <f>IF(BJ8&gt;0,BJ13+BJ19+BJ21+BJ22,0)</f>
        <v>0</v>
      </c>
      <c r="BK26" s="35">
        <f>IF(BK8&gt;0,BK13+BK19+BK21+BK22,0)</f>
        <v>0</v>
      </c>
      <c r="BL26" s="35">
        <f>IF(BL8&gt;0,BL13+BL19+BL21+BL22,0)</f>
        <v>0</v>
      </c>
      <c r="BM26" s="35">
        <f>IF(BM8&gt;0,BM13+BM19+BM21+BM22,0)</f>
        <v>0</v>
      </c>
      <c r="BN26" s="194"/>
    </row>
    <row r="27" spans="1:66" ht="11.25">
      <c r="A27" s="16"/>
      <c r="B27" s="49"/>
      <c r="C27" s="18"/>
      <c r="D27" s="60"/>
      <c r="E27" s="36"/>
      <c r="F27" s="36"/>
      <c r="G27" s="36"/>
      <c r="H27" s="36"/>
      <c r="I27" s="37"/>
      <c r="J27" s="12"/>
      <c r="K27" s="60"/>
      <c r="L27" s="36"/>
      <c r="M27" s="36"/>
      <c r="N27" s="36"/>
      <c r="O27" s="36"/>
      <c r="P27" s="37"/>
      <c r="Q27" s="60"/>
      <c r="R27" s="36"/>
      <c r="S27" s="36"/>
      <c r="T27" s="36"/>
      <c r="U27" s="36"/>
      <c r="V27" s="37"/>
      <c r="W27" s="60"/>
      <c r="X27" s="36"/>
      <c r="Y27" s="36"/>
      <c r="Z27" s="36"/>
      <c r="AA27" s="36"/>
      <c r="AB27" s="37"/>
      <c r="AC27" s="60"/>
      <c r="AD27" s="36"/>
      <c r="AE27" s="36"/>
      <c r="AF27" s="36"/>
      <c r="AG27" s="36"/>
      <c r="AH27" s="37"/>
      <c r="AI27" s="433"/>
      <c r="AJ27" s="60"/>
      <c r="AK27" s="36"/>
      <c r="AL27" s="36"/>
      <c r="AM27" s="36"/>
      <c r="AN27" s="36"/>
      <c r="AO27" s="37"/>
      <c r="AP27" s="60"/>
      <c r="AQ27" s="36"/>
      <c r="AR27" s="36"/>
      <c r="AS27" s="36"/>
      <c r="AT27" s="36"/>
      <c r="AU27" s="37"/>
      <c r="AV27" s="60"/>
      <c r="AW27" s="36"/>
      <c r="AX27" s="36"/>
      <c r="AY27" s="36"/>
      <c r="AZ27" s="36"/>
      <c r="BA27" s="37"/>
      <c r="BB27" s="60"/>
      <c r="BC27" s="36"/>
      <c r="BD27" s="36"/>
      <c r="BE27" s="36"/>
      <c r="BF27" s="36"/>
      <c r="BG27" s="37"/>
      <c r="BH27" s="60"/>
      <c r="BI27" s="36"/>
      <c r="BJ27" s="36"/>
      <c r="BK27" s="36"/>
      <c r="BL27" s="36"/>
      <c r="BM27" s="193"/>
      <c r="BN27" s="194"/>
    </row>
    <row r="28" spans="1:66" ht="22.5">
      <c r="A28" s="16" t="s">
        <v>457</v>
      </c>
      <c r="B28" s="49" t="s">
        <v>480</v>
      </c>
      <c r="C28" s="18" t="s">
        <v>468</v>
      </c>
      <c r="D28" s="65">
        <f>SUM(E28:I28)</f>
        <v>0</v>
      </c>
      <c r="E28" s="35">
        <f>E8*E24</f>
        <v>0</v>
      </c>
      <c r="F28" s="35">
        <f>F8*F24</f>
        <v>0</v>
      </c>
      <c r="G28" s="35">
        <f>G8*G24</f>
        <v>0</v>
      </c>
      <c r="H28" s="35">
        <f>H8*H24</f>
        <v>0</v>
      </c>
      <c r="I28" s="34">
        <f>I8*I24</f>
        <v>0</v>
      </c>
      <c r="J28" s="12"/>
      <c r="K28" s="65">
        <f>SUM(M28:P28)</f>
        <v>0</v>
      </c>
      <c r="L28" s="35">
        <f>L8*L24</f>
        <v>0</v>
      </c>
      <c r="M28" s="35">
        <f>M8*M24</f>
        <v>0</v>
      </c>
      <c r="N28" s="35">
        <f>N8*N24</f>
        <v>0</v>
      </c>
      <c r="O28" s="35">
        <f>O8*O24</f>
        <v>0</v>
      </c>
      <c r="P28" s="34">
        <f>P8*P24</f>
        <v>0</v>
      </c>
      <c r="Q28" s="65">
        <f>SUM(S28:V28)</f>
        <v>0</v>
      </c>
      <c r="R28" s="35">
        <f>R8*R24</f>
        <v>0</v>
      </c>
      <c r="S28" s="35">
        <f>S8*S24</f>
        <v>0</v>
      </c>
      <c r="T28" s="35">
        <f>T8*T24</f>
        <v>0</v>
      </c>
      <c r="U28" s="35">
        <f>U8*U24</f>
        <v>0</v>
      </c>
      <c r="V28" s="34">
        <f>V8*V24</f>
        <v>0</v>
      </c>
      <c r="W28" s="65">
        <f>SUM(Y28:AB28)</f>
        <v>0</v>
      </c>
      <c r="X28" s="35">
        <f>X8*X24</f>
        <v>0</v>
      </c>
      <c r="Y28" s="35">
        <f>Y8*Y24</f>
        <v>0</v>
      </c>
      <c r="Z28" s="35">
        <f>Z8*Z24</f>
        <v>0</v>
      </c>
      <c r="AA28" s="35">
        <f>AA8*AA24</f>
        <v>0</v>
      </c>
      <c r="AB28" s="34">
        <f>AB8*AB24</f>
        <v>0</v>
      </c>
      <c r="AC28" s="65">
        <f>SUM(AE28:AH28)</f>
        <v>0</v>
      </c>
      <c r="AD28" s="35">
        <f>AD8*AD24</f>
        <v>0</v>
      </c>
      <c r="AE28" s="35">
        <f>AE8*AE24</f>
        <v>0</v>
      </c>
      <c r="AF28" s="35">
        <f>AF8*AF24</f>
        <v>0</v>
      </c>
      <c r="AG28" s="35">
        <f>AG8*AG24</f>
        <v>0</v>
      </c>
      <c r="AH28" s="34">
        <f>AH8*AH24</f>
        <v>0</v>
      </c>
      <c r="AI28" s="433"/>
      <c r="AJ28" s="65">
        <f>SUM(AK28:AO28)</f>
        <v>0</v>
      </c>
      <c r="AK28" s="35">
        <f>AK8*AK24</f>
        <v>0</v>
      </c>
      <c r="AL28" s="35">
        <f>AL8*AL24</f>
        <v>0</v>
      </c>
      <c r="AM28" s="35">
        <f>AM8*AM24</f>
        <v>0</v>
      </c>
      <c r="AN28" s="35">
        <f>AN8*AN24</f>
        <v>0</v>
      </c>
      <c r="AO28" s="34">
        <f>AO8*AO24</f>
        <v>0</v>
      </c>
      <c r="AP28" s="65">
        <f>SUM(AQ28:AU28)</f>
        <v>0</v>
      </c>
      <c r="AQ28" s="35">
        <f>AQ8*AQ24</f>
        <v>0</v>
      </c>
      <c r="AR28" s="35">
        <f>AR8*AR24</f>
        <v>0</v>
      </c>
      <c r="AS28" s="35">
        <f>AS8*AS24</f>
        <v>0</v>
      </c>
      <c r="AT28" s="35">
        <f>AT8*AT24</f>
        <v>0</v>
      </c>
      <c r="AU28" s="34">
        <f>AU8*AU24</f>
        <v>0</v>
      </c>
      <c r="AV28" s="65">
        <f>SUM(AW28:BA28)</f>
        <v>0</v>
      </c>
      <c r="AW28" s="35">
        <f>AW8*AW24</f>
        <v>0</v>
      </c>
      <c r="AX28" s="35">
        <f>AX8*AX24</f>
        <v>0</v>
      </c>
      <c r="AY28" s="35">
        <f>AY8*AY24</f>
        <v>0</v>
      </c>
      <c r="AZ28" s="35">
        <f>AZ8*AZ24</f>
        <v>0</v>
      </c>
      <c r="BA28" s="34">
        <f>BA8*BA24</f>
        <v>0</v>
      </c>
      <c r="BB28" s="65">
        <f aca="true" t="shared" si="9" ref="BB28:BG28">D28+AJ28+AP28</f>
        <v>0</v>
      </c>
      <c r="BC28" s="35">
        <f t="shared" si="9"/>
        <v>0</v>
      </c>
      <c r="BD28" s="35">
        <f t="shared" si="9"/>
        <v>0</v>
      </c>
      <c r="BE28" s="35">
        <f t="shared" si="9"/>
        <v>0</v>
      </c>
      <c r="BF28" s="35">
        <f t="shared" si="9"/>
        <v>0</v>
      </c>
      <c r="BG28" s="34">
        <f t="shared" si="9"/>
        <v>0</v>
      </c>
      <c r="BH28" s="65">
        <f>SUM(BJ28:BM28)</f>
        <v>0</v>
      </c>
      <c r="BI28" s="36"/>
      <c r="BJ28" s="35">
        <f>BJ8*BJ24</f>
        <v>0</v>
      </c>
      <c r="BK28" s="35">
        <f>BK8*BK24</f>
        <v>0</v>
      </c>
      <c r="BL28" s="35">
        <f>BL8*BL24</f>
        <v>0</v>
      </c>
      <c r="BM28" s="40">
        <f>BM8*BM24</f>
        <v>0</v>
      </c>
      <c r="BN28" s="194"/>
    </row>
    <row r="29" spans="1:66" ht="11.25">
      <c r="A29" s="16"/>
      <c r="B29" s="49" t="s">
        <v>511</v>
      </c>
      <c r="C29" s="18"/>
      <c r="D29" s="60"/>
      <c r="E29" s="36"/>
      <c r="F29" s="36"/>
      <c r="G29" s="36"/>
      <c r="H29" s="36"/>
      <c r="I29" s="37"/>
      <c r="J29" s="12"/>
      <c r="K29" s="60"/>
      <c r="L29" s="36"/>
      <c r="M29" s="36"/>
      <c r="N29" s="36"/>
      <c r="O29" s="36"/>
      <c r="P29" s="37"/>
      <c r="Q29" s="60"/>
      <c r="R29" s="36"/>
      <c r="S29" s="36"/>
      <c r="T29" s="36"/>
      <c r="U29" s="36"/>
      <c r="V29" s="37"/>
      <c r="W29" s="60"/>
      <c r="X29" s="36"/>
      <c r="Y29" s="36"/>
      <c r="Z29" s="36"/>
      <c r="AA29" s="36"/>
      <c r="AB29" s="37"/>
      <c r="AC29" s="60"/>
      <c r="AD29" s="36"/>
      <c r="AE29" s="36"/>
      <c r="AF29" s="36"/>
      <c r="AG29" s="36"/>
      <c r="AH29" s="37"/>
      <c r="AI29" s="433"/>
      <c r="AJ29" s="60"/>
      <c r="AK29" s="36"/>
      <c r="AL29" s="36"/>
      <c r="AM29" s="36"/>
      <c r="AN29" s="36"/>
      <c r="AO29" s="37"/>
      <c r="AP29" s="60"/>
      <c r="AQ29" s="36"/>
      <c r="AR29" s="36"/>
      <c r="AS29" s="36"/>
      <c r="AT29" s="36"/>
      <c r="AU29" s="37"/>
      <c r="AV29" s="60"/>
      <c r="AW29" s="36"/>
      <c r="AX29" s="36"/>
      <c r="AY29" s="36"/>
      <c r="AZ29" s="36"/>
      <c r="BA29" s="37"/>
      <c r="BB29" s="60"/>
      <c r="BC29" s="36"/>
      <c r="BD29" s="36"/>
      <c r="BE29" s="36"/>
      <c r="BF29" s="36"/>
      <c r="BG29" s="37"/>
      <c r="BH29" s="60"/>
      <c r="BI29" s="36"/>
      <c r="BJ29" s="36"/>
      <c r="BK29" s="36"/>
      <c r="BL29" s="36"/>
      <c r="BM29" s="193"/>
      <c r="BN29" s="194"/>
    </row>
    <row r="30" spans="1:66" ht="22.5">
      <c r="A30" s="16" t="s">
        <v>524</v>
      </c>
      <c r="B30" s="49" t="s">
        <v>173</v>
      </c>
      <c r="C30" s="18" t="s">
        <v>468</v>
      </c>
      <c r="D30" s="65" t="e">
        <f>SUM(E30:I30)</f>
        <v>#NAME?</v>
      </c>
      <c r="E30" s="35" t="e">
        <f>E8*E11</f>
        <v>#NAME?</v>
      </c>
      <c r="F30" s="35" t="e">
        <f>F8*F11</f>
        <v>#NAME?</v>
      </c>
      <c r="G30" s="35" t="e">
        <f>G8*G11</f>
        <v>#NAME?</v>
      </c>
      <c r="H30" s="35" t="e">
        <f>H8*H11</f>
        <v>#NAME?</v>
      </c>
      <c r="I30" s="34" t="e">
        <f>I8*I11</f>
        <v>#NAME?</v>
      </c>
      <c r="J30" s="12"/>
      <c r="K30" s="65" t="e">
        <f>SUM(L30:P30)</f>
        <v>#NAME?</v>
      </c>
      <c r="L30" s="35" t="e">
        <f>L8*L11</f>
        <v>#NAME?</v>
      </c>
      <c r="M30" s="35" t="e">
        <f>M8*M11</f>
        <v>#NAME?</v>
      </c>
      <c r="N30" s="35" t="e">
        <f>N8*N11</f>
        <v>#NAME?</v>
      </c>
      <c r="O30" s="35" t="e">
        <f>O8*O11</f>
        <v>#NAME?</v>
      </c>
      <c r="P30" s="34" t="e">
        <f>P8*P11</f>
        <v>#NAME?</v>
      </c>
      <c r="Q30" s="65" t="e">
        <f>SUM(R30:V30)</f>
        <v>#NAME?</v>
      </c>
      <c r="R30" s="35" t="e">
        <f>R8*R11</f>
        <v>#NAME?</v>
      </c>
      <c r="S30" s="35" t="e">
        <f>S8*S11</f>
        <v>#NAME?</v>
      </c>
      <c r="T30" s="35" t="e">
        <f>T8*T11</f>
        <v>#NAME?</v>
      </c>
      <c r="U30" s="35" t="e">
        <f>U8*U11</f>
        <v>#NAME?</v>
      </c>
      <c r="V30" s="34" t="e">
        <f>V8*V11</f>
        <v>#NAME?</v>
      </c>
      <c r="W30" s="65" t="e">
        <f>SUM(X30:AB30)</f>
        <v>#NAME?</v>
      </c>
      <c r="X30" s="35" t="e">
        <f>X8*X11</f>
        <v>#NAME?</v>
      </c>
      <c r="Y30" s="35" t="e">
        <f>Y8*Y11</f>
        <v>#NAME?</v>
      </c>
      <c r="Z30" s="35" t="e">
        <f>Z8*Z11</f>
        <v>#NAME?</v>
      </c>
      <c r="AA30" s="35" t="e">
        <f>AA8*AA11</f>
        <v>#NAME?</v>
      </c>
      <c r="AB30" s="34" t="e">
        <f>AB8*AB11</f>
        <v>#NAME?</v>
      </c>
      <c r="AC30" s="65" t="e">
        <f>SUM(AD30:AH30)</f>
        <v>#NAME?</v>
      </c>
      <c r="AD30" s="35" t="e">
        <f>AD8*AD11</f>
        <v>#NAME?</v>
      </c>
      <c r="AE30" s="35" t="e">
        <f>AE8*AE11</f>
        <v>#NAME?</v>
      </c>
      <c r="AF30" s="35" t="e">
        <f>AF8*AF11</f>
        <v>#NAME?</v>
      </c>
      <c r="AG30" s="35" t="e">
        <f>AG8*AG11</f>
        <v>#NAME?</v>
      </c>
      <c r="AH30" s="34" t="e">
        <f>AH8*AH11</f>
        <v>#NAME?</v>
      </c>
      <c r="AI30" s="433"/>
      <c r="AJ30" s="65" t="e">
        <f>SUM(AK30:AO30)</f>
        <v>#NAME?</v>
      </c>
      <c r="AK30" s="35" t="e">
        <f>AK8*AK11</f>
        <v>#NAME?</v>
      </c>
      <c r="AL30" s="35" t="e">
        <f>AL8*AL11</f>
        <v>#NAME?</v>
      </c>
      <c r="AM30" s="35" t="e">
        <f>AM8*AM11</f>
        <v>#NAME?</v>
      </c>
      <c r="AN30" s="35" t="e">
        <f>AN8*AN11</f>
        <v>#NAME?</v>
      </c>
      <c r="AO30" s="34" t="e">
        <f>AO8*AO11</f>
        <v>#NAME?</v>
      </c>
      <c r="AP30" s="65" t="e">
        <f>SUM(AQ30:AU30)</f>
        <v>#NAME?</v>
      </c>
      <c r="AQ30" s="35" t="e">
        <f>AQ8*AQ11</f>
        <v>#NAME?</v>
      </c>
      <c r="AR30" s="35" t="e">
        <f>AR8*AR11</f>
        <v>#NAME?</v>
      </c>
      <c r="AS30" s="35" t="e">
        <f>AS8*AS11</f>
        <v>#NAME?</v>
      </c>
      <c r="AT30" s="35" t="e">
        <f>AT8*AT11</f>
        <v>#NAME?</v>
      </c>
      <c r="AU30" s="34" t="e">
        <f>AU8*AU11</f>
        <v>#NAME?</v>
      </c>
      <c r="AV30" s="65" t="e">
        <f>SUM(AW30:BA30)</f>
        <v>#NAME?</v>
      </c>
      <c r="AW30" s="35" t="e">
        <f>AW8*AW11</f>
        <v>#NAME?</v>
      </c>
      <c r="AX30" s="35" t="e">
        <f>AX8*AX11</f>
        <v>#NAME?</v>
      </c>
      <c r="AY30" s="35" t="e">
        <f>AY8*AY11</f>
        <v>#NAME?</v>
      </c>
      <c r="AZ30" s="35" t="e">
        <f>AZ8*AZ11</f>
        <v>#NAME?</v>
      </c>
      <c r="BA30" s="34" t="e">
        <f>BA8*BA11</f>
        <v>#NAME?</v>
      </c>
      <c r="BB30" s="65" t="e">
        <f aca="true" t="shared" si="10" ref="BB30:BG32">D30+AJ30+AP30</f>
        <v>#NAME?</v>
      </c>
      <c r="BC30" s="35" t="e">
        <f t="shared" si="10"/>
        <v>#NAME?</v>
      </c>
      <c r="BD30" s="35" t="e">
        <f t="shared" si="10"/>
        <v>#NAME?</v>
      </c>
      <c r="BE30" s="35" t="e">
        <f t="shared" si="10"/>
        <v>#NAME?</v>
      </c>
      <c r="BF30" s="35" t="e">
        <f t="shared" si="10"/>
        <v>#NAME?</v>
      </c>
      <c r="BG30" s="34" t="e">
        <f t="shared" si="10"/>
        <v>#NAME?</v>
      </c>
      <c r="BH30" s="65">
        <f>SUM(BJ30:BM30)</f>
        <v>0</v>
      </c>
      <c r="BI30" s="36"/>
      <c r="BJ30" s="35">
        <f>BJ8*BJ11</f>
        <v>0</v>
      </c>
      <c r="BK30" s="35">
        <f>BK8*BK11</f>
        <v>0</v>
      </c>
      <c r="BL30" s="35">
        <f>BL8*BL11</f>
        <v>0</v>
      </c>
      <c r="BM30" s="40">
        <f>BM8*BM11</f>
        <v>0</v>
      </c>
      <c r="BN30" s="194"/>
    </row>
    <row r="31" spans="1:66" ht="16.5" customHeight="1">
      <c r="A31" s="16" t="s">
        <v>525</v>
      </c>
      <c r="B31" s="49" t="s">
        <v>319</v>
      </c>
      <c r="C31" s="18" t="s">
        <v>468</v>
      </c>
      <c r="D31" s="65" t="e">
        <f>SUM(E31:I31)</f>
        <v>#DIV/0!</v>
      </c>
      <c r="E31" s="35">
        <f>E8*E15</f>
        <v>0</v>
      </c>
      <c r="F31" s="35" t="e">
        <f>F8*F15</f>
        <v>#DIV/0!</v>
      </c>
      <c r="G31" s="35" t="e">
        <f>G8*G15</f>
        <v>#DIV/0!</v>
      </c>
      <c r="H31" s="35" t="e">
        <f>H8*H15</f>
        <v>#DIV/0!</v>
      </c>
      <c r="I31" s="34" t="e">
        <f>I8*I15</f>
        <v>#DIV/0!</v>
      </c>
      <c r="J31" s="12"/>
      <c r="K31" s="65" t="e">
        <f>SUM(L31:P31)</f>
        <v>#NAME?</v>
      </c>
      <c r="L31" s="35">
        <f>L8*L15</f>
        <v>0</v>
      </c>
      <c r="M31" s="35" t="e">
        <f>M8*M15</f>
        <v>#NAME?</v>
      </c>
      <c r="N31" s="35" t="e">
        <f>N8*N15</f>
        <v>#NAME?</v>
      </c>
      <c r="O31" s="35" t="e">
        <f>O8*O15</f>
        <v>#NAME?</v>
      </c>
      <c r="P31" s="34" t="e">
        <f>P8*P15</f>
        <v>#NAME?</v>
      </c>
      <c r="Q31" s="65" t="e">
        <f>SUM(R31:V31)</f>
        <v>#NAME?</v>
      </c>
      <c r="R31" s="35">
        <f>R8*R15</f>
        <v>0</v>
      </c>
      <c r="S31" s="35" t="e">
        <f>S8*S15</f>
        <v>#NAME?</v>
      </c>
      <c r="T31" s="35" t="e">
        <f>T8*T15</f>
        <v>#NAME?</v>
      </c>
      <c r="U31" s="35" t="e">
        <f>U8*U15</f>
        <v>#NAME?</v>
      </c>
      <c r="V31" s="34" t="e">
        <f>V8*V15</f>
        <v>#NAME?</v>
      </c>
      <c r="W31" s="65" t="e">
        <f>SUM(X31:AB31)</f>
        <v>#NAME?</v>
      </c>
      <c r="X31" s="35">
        <f>X8*X15</f>
        <v>0</v>
      </c>
      <c r="Y31" s="35" t="e">
        <f>Y8*Y15</f>
        <v>#NAME?</v>
      </c>
      <c r="Z31" s="35" t="e">
        <f>Z8*Z15</f>
        <v>#NAME?</v>
      </c>
      <c r="AA31" s="35" t="e">
        <f>AA8*AA15</f>
        <v>#NAME?</v>
      </c>
      <c r="AB31" s="34" t="e">
        <f>AB8*AB15</f>
        <v>#NAME?</v>
      </c>
      <c r="AC31" s="65" t="e">
        <f>SUM(AD31:AH31)</f>
        <v>#NAME?</v>
      </c>
      <c r="AD31" s="35">
        <f>AD8*AD15</f>
        <v>0</v>
      </c>
      <c r="AE31" s="35" t="e">
        <f>AE8*AE15</f>
        <v>#NAME?</v>
      </c>
      <c r="AF31" s="35" t="e">
        <f>AF8*AF15</f>
        <v>#NAME?</v>
      </c>
      <c r="AG31" s="35" t="e">
        <f>AG8*AG15</f>
        <v>#NAME?</v>
      </c>
      <c r="AH31" s="34" t="e">
        <f>AH8*AH15</f>
        <v>#NAME?</v>
      </c>
      <c r="AI31" s="433"/>
      <c r="AJ31" s="65" t="e">
        <f>SUM(AK31:AO31)</f>
        <v>#NAME?</v>
      </c>
      <c r="AK31" s="35">
        <f>AK8*AK15</f>
        <v>0</v>
      </c>
      <c r="AL31" s="35" t="e">
        <f>AL8*AL15</f>
        <v>#NAME?</v>
      </c>
      <c r="AM31" s="35" t="e">
        <f>AM8*AM15</f>
        <v>#NAME?</v>
      </c>
      <c r="AN31" s="35" t="e">
        <f>AN8*AN15</f>
        <v>#NAME?</v>
      </c>
      <c r="AO31" s="34" t="e">
        <f>AO8*AO15</f>
        <v>#NAME?</v>
      </c>
      <c r="AP31" s="65" t="e">
        <f>SUM(AQ31:AU31)</f>
        <v>#NAME?</v>
      </c>
      <c r="AQ31" s="35">
        <f>AQ8*AQ15</f>
        <v>0</v>
      </c>
      <c r="AR31" s="35" t="e">
        <f>AR8*AR15</f>
        <v>#NAME?</v>
      </c>
      <c r="AS31" s="35" t="e">
        <f>AS8*AS15</f>
        <v>#NAME?</v>
      </c>
      <c r="AT31" s="35" t="e">
        <f>AT8*AT15</f>
        <v>#NAME?</v>
      </c>
      <c r="AU31" s="34" t="e">
        <f>AU8*AU15</f>
        <v>#NAME?</v>
      </c>
      <c r="AV31" s="65" t="e">
        <f>SUM(AW31:BA31)</f>
        <v>#NAME?</v>
      </c>
      <c r="AW31" s="35">
        <f>AW8*AW15</f>
        <v>0</v>
      </c>
      <c r="AX31" s="35" t="e">
        <f>AX8*AX15</f>
        <v>#NAME?</v>
      </c>
      <c r="AY31" s="35" t="e">
        <f>AY8*AY15</f>
        <v>#NAME?</v>
      </c>
      <c r="AZ31" s="35" t="e">
        <f>AZ8*AZ15</f>
        <v>#NAME?</v>
      </c>
      <c r="BA31" s="34" t="e">
        <f>BA8*BA15</f>
        <v>#NAME?</v>
      </c>
      <c r="BB31" s="65" t="e">
        <f t="shared" si="10"/>
        <v>#DIV/0!</v>
      </c>
      <c r="BC31" s="35">
        <f t="shared" si="10"/>
        <v>0</v>
      </c>
      <c r="BD31" s="35" t="e">
        <f t="shared" si="10"/>
        <v>#DIV/0!</v>
      </c>
      <c r="BE31" s="35" t="e">
        <f t="shared" si="10"/>
        <v>#DIV/0!</v>
      </c>
      <c r="BF31" s="35" t="e">
        <f t="shared" si="10"/>
        <v>#DIV/0!</v>
      </c>
      <c r="BG31" s="34" t="e">
        <f t="shared" si="10"/>
        <v>#DIV/0!</v>
      </c>
      <c r="BH31" s="65" t="e">
        <f>SUM(BJ31:BM31)</f>
        <v>#NAME?</v>
      </c>
      <c r="BI31" s="36"/>
      <c r="BJ31" s="35" t="e">
        <f>BJ8*BJ15</f>
        <v>#NAME?</v>
      </c>
      <c r="BK31" s="35" t="e">
        <f>BK8*BK15</f>
        <v>#NAME?</v>
      </c>
      <c r="BL31" s="35" t="e">
        <f>BL8*BL15</f>
        <v>#NAME?</v>
      </c>
      <c r="BM31" s="40" t="e">
        <f>BM8*BM15</f>
        <v>#NAME?</v>
      </c>
      <c r="BN31" s="194"/>
    </row>
    <row r="32" spans="1:66" ht="21.75" customHeight="1">
      <c r="A32" s="16" t="s">
        <v>408</v>
      </c>
      <c r="B32" s="49" t="s">
        <v>505</v>
      </c>
      <c r="C32" s="18" t="s">
        <v>468</v>
      </c>
      <c r="D32" s="65" t="e">
        <f>SUM(E32:I32)</f>
        <v>#DIV/0!</v>
      </c>
      <c r="E32" s="35">
        <f>E8*E19</f>
        <v>0</v>
      </c>
      <c r="F32" s="35" t="e">
        <f>F8*F19</f>
        <v>#DIV/0!</v>
      </c>
      <c r="G32" s="35" t="e">
        <f>G8*G19</f>
        <v>#DIV/0!</v>
      </c>
      <c r="H32" s="35" t="e">
        <f>H8*H19</f>
        <v>#DIV/0!</v>
      </c>
      <c r="I32" s="34" t="e">
        <f>I8*I19</f>
        <v>#DIV/0!</v>
      </c>
      <c r="J32" s="12"/>
      <c r="K32" s="65" t="e">
        <f>SUM(L32:P32)</f>
        <v>#DIV/0!</v>
      </c>
      <c r="L32" s="35">
        <f>L8*L19</f>
        <v>0</v>
      </c>
      <c r="M32" s="35" t="e">
        <f>M8*M19</f>
        <v>#DIV/0!</v>
      </c>
      <c r="N32" s="35" t="e">
        <f>N8*N19</f>
        <v>#DIV/0!</v>
      </c>
      <c r="O32" s="35" t="e">
        <f>O8*O19</f>
        <v>#DIV/0!</v>
      </c>
      <c r="P32" s="34" t="e">
        <f>P8*P19</f>
        <v>#DIV/0!</v>
      </c>
      <c r="Q32" s="65" t="e">
        <f>SUM(R32:V32)</f>
        <v>#DIV/0!</v>
      </c>
      <c r="R32" s="35">
        <f>R8*R19</f>
        <v>0</v>
      </c>
      <c r="S32" s="35" t="e">
        <f>S8*S19</f>
        <v>#DIV/0!</v>
      </c>
      <c r="T32" s="35" t="e">
        <f>T8*T19</f>
        <v>#DIV/0!</v>
      </c>
      <c r="U32" s="35" t="e">
        <f>U8*U19</f>
        <v>#DIV/0!</v>
      </c>
      <c r="V32" s="34" t="e">
        <f>V8*V19</f>
        <v>#DIV/0!</v>
      </c>
      <c r="W32" s="65" t="e">
        <f>SUM(X32:AB32)</f>
        <v>#DIV/0!</v>
      </c>
      <c r="X32" s="35">
        <f>X8*X19</f>
        <v>0</v>
      </c>
      <c r="Y32" s="35" t="e">
        <f>Y8*Y19</f>
        <v>#DIV/0!</v>
      </c>
      <c r="Z32" s="35" t="e">
        <f>Z8*Z19</f>
        <v>#DIV/0!</v>
      </c>
      <c r="AA32" s="35" t="e">
        <f>AA8*AA19</f>
        <v>#DIV/0!</v>
      </c>
      <c r="AB32" s="34" t="e">
        <f>AB8*AB19</f>
        <v>#DIV/0!</v>
      </c>
      <c r="AC32" s="65" t="e">
        <f>SUM(AD32:AH32)</f>
        <v>#DIV/0!</v>
      </c>
      <c r="AD32" s="35">
        <f>AD8*AD19</f>
        <v>0</v>
      </c>
      <c r="AE32" s="35" t="e">
        <f>AE8*AE19</f>
        <v>#DIV/0!</v>
      </c>
      <c r="AF32" s="35" t="e">
        <f>AF8*AF19</f>
        <v>#DIV/0!</v>
      </c>
      <c r="AG32" s="35" t="e">
        <f>AG8*AG19</f>
        <v>#DIV/0!</v>
      </c>
      <c r="AH32" s="34" t="e">
        <f>AH8*AH19</f>
        <v>#DIV/0!</v>
      </c>
      <c r="AI32" s="433"/>
      <c r="AJ32" s="65" t="e">
        <f>SUM(AK32:AO32)</f>
        <v>#DIV/0!</v>
      </c>
      <c r="AK32" s="35">
        <f>AK8*AK19</f>
        <v>0</v>
      </c>
      <c r="AL32" s="35" t="e">
        <f>AL8*AL19</f>
        <v>#DIV/0!</v>
      </c>
      <c r="AM32" s="35" t="e">
        <f>AM8*AM19</f>
        <v>#DIV/0!</v>
      </c>
      <c r="AN32" s="35" t="e">
        <f>AN8*AN19</f>
        <v>#DIV/0!</v>
      </c>
      <c r="AO32" s="34" t="e">
        <f>AO8*AO19</f>
        <v>#DIV/0!</v>
      </c>
      <c r="AP32" s="65" t="e">
        <f>SUM(AQ32:AU32)</f>
        <v>#DIV/0!</v>
      </c>
      <c r="AQ32" s="35">
        <f>AQ8*AQ19</f>
        <v>0</v>
      </c>
      <c r="AR32" s="35" t="e">
        <f>AR8*AR19</f>
        <v>#DIV/0!</v>
      </c>
      <c r="AS32" s="35" t="e">
        <f>AS8*AS19</f>
        <v>#DIV/0!</v>
      </c>
      <c r="AT32" s="35" t="e">
        <f>AT8*AT19</f>
        <v>#DIV/0!</v>
      </c>
      <c r="AU32" s="34" t="e">
        <f>AU8*AU19</f>
        <v>#DIV/0!</v>
      </c>
      <c r="AV32" s="65" t="e">
        <f>SUM(AW32:BA32)</f>
        <v>#DIV/0!</v>
      </c>
      <c r="AW32" s="35">
        <f>AW8*AW19</f>
        <v>0</v>
      </c>
      <c r="AX32" s="35" t="e">
        <f>AX8*AX19</f>
        <v>#DIV/0!</v>
      </c>
      <c r="AY32" s="35" t="e">
        <f>AY8*AY19</f>
        <v>#DIV/0!</v>
      </c>
      <c r="AZ32" s="35" t="e">
        <f>AZ8*AZ19</f>
        <v>#DIV/0!</v>
      </c>
      <c r="BA32" s="34" t="e">
        <f>BA8*BA19</f>
        <v>#DIV/0!</v>
      </c>
      <c r="BB32" s="65" t="e">
        <f t="shared" si="10"/>
        <v>#DIV/0!</v>
      </c>
      <c r="BC32" s="35">
        <f t="shared" si="10"/>
        <v>0</v>
      </c>
      <c r="BD32" s="35" t="e">
        <f t="shared" si="10"/>
        <v>#DIV/0!</v>
      </c>
      <c r="BE32" s="35" t="e">
        <f t="shared" si="10"/>
        <v>#DIV/0!</v>
      </c>
      <c r="BF32" s="35" t="e">
        <f t="shared" si="10"/>
        <v>#DIV/0!</v>
      </c>
      <c r="BG32" s="34" t="e">
        <f t="shared" si="10"/>
        <v>#DIV/0!</v>
      </c>
      <c r="BH32" s="65" t="e">
        <f>SUM(BJ32:BM32)</f>
        <v>#DIV/0!</v>
      </c>
      <c r="BI32" s="36"/>
      <c r="BJ32" s="35" t="e">
        <f>BJ8*BJ19</f>
        <v>#DIV/0!</v>
      </c>
      <c r="BK32" s="35" t="e">
        <f>BK8*BK19</f>
        <v>#DIV/0!</v>
      </c>
      <c r="BL32" s="35" t="e">
        <f>BL8*BL19</f>
        <v>#DIV/0!</v>
      </c>
      <c r="BM32" s="40" t="e">
        <f>BM8*BM19</f>
        <v>#DIV/0!</v>
      </c>
      <c r="BN32" s="194"/>
    </row>
    <row r="33" spans="1:66" ht="11.25">
      <c r="A33" s="285" t="s">
        <v>140</v>
      </c>
      <c r="B33" s="286"/>
      <c r="C33" s="18"/>
      <c r="D33" s="60"/>
      <c r="E33" s="36"/>
      <c r="F33" s="36"/>
      <c r="G33" s="36"/>
      <c r="H33" s="36"/>
      <c r="I33" s="37"/>
      <c r="J33" s="12"/>
      <c r="K33" s="60"/>
      <c r="L33" s="36"/>
      <c r="M33" s="36"/>
      <c r="N33" s="36"/>
      <c r="O33" s="36"/>
      <c r="P33" s="37"/>
      <c r="Q33" s="60"/>
      <c r="R33" s="36"/>
      <c r="S33" s="36"/>
      <c r="T33" s="36"/>
      <c r="U33" s="36"/>
      <c r="V33" s="37"/>
      <c r="W33" s="60"/>
      <c r="X33" s="36"/>
      <c r="Y33" s="36"/>
      <c r="Z33" s="36"/>
      <c r="AA33" s="36"/>
      <c r="AB33" s="37"/>
      <c r="AC33" s="60"/>
      <c r="AD33" s="36"/>
      <c r="AE33" s="36"/>
      <c r="AF33" s="36"/>
      <c r="AG33" s="36"/>
      <c r="AH33" s="37"/>
      <c r="AI33" s="433"/>
      <c r="AJ33" s="60"/>
      <c r="AK33" s="36"/>
      <c r="AL33" s="36"/>
      <c r="AM33" s="36"/>
      <c r="AN33" s="36"/>
      <c r="AO33" s="37"/>
      <c r="AP33" s="60"/>
      <c r="AQ33" s="36"/>
      <c r="AR33" s="36"/>
      <c r="AS33" s="36"/>
      <c r="AT33" s="36"/>
      <c r="AU33" s="37"/>
      <c r="AV33" s="60"/>
      <c r="AW33" s="36"/>
      <c r="AX33" s="36"/>
      <c r="AY33" s="36"/>
      <c r="AZ33" s="36"/>
      <c r="BA33" s="37"/>
      <c r="BB33" s="60"/>
      <c r="BC33" s="36"/>
      <c r="BD33" s="36"/>
      <c r="BE33" s="36"/>
      <c r="BF33" s="36"/>
      <c r="BG33" s="37"/>
      <c r="BH33" s="60"/>
      <c r="BI33" s="36"/>
      <c r="BJ33" s="36"/>
      <c r="BK33" s="36"/>
      <c r="BL33" s="36"/>
      <c r="BM33" s="193"/>
      <c r="BN33" s="194"/>
    </row>
    <row r="34" spans="1:66" ht="11.25">
      <c r="A34" s="16" t="s">
        <v>154</v>
      </c>
      <c r="B34" s="49" t="s">
        <v>307</v>
      </c>
      <c r="C34" s="18" t="s">
        <v>468</v>
      </c>
      <c r="D34" s="65" t="e">
        <f>SUM(E34:I34)</f>
        <v>#DIV/0!</v>
      </c>
      <c r="E34" s="35">
        <f>E9*E25</f>
        <v>0</v>
      </c>
      <c r="F34" s="35" t="e">
        <f>F9*F25</f>
        <v>#DIV/0!</v>
      </c>
      <c r="G34" s="35" t="e">
        <f>G9*G25</f>
        <v>#DIV/0!</v>
      </c>
      <c r="H34" s="35" t="e">
        <f>H9*H25</f>
        <v>#DIV/0!</v>
      </c>
      <c r="I34" s="34" t="e">
        <f>I9*I25</f>
        <v>#DIV/0!</v>
      </c>
      <c r="J34" s="12"/>
      <c r="K34" s="65" t="e">
        <f>SUM(L34:P34)</f>
        <v>#DIV/0!</v>
      </c>
      <c r="L34" s="35">
        <f>L9*L25</f>
        <v>0</v>
      </c>
      <c r="M34" s="35" t="e">
        <f>M9*M25</f>
        <v>#DIV/0!</v>
      </c>
      <c r="N34" s="35" t="e">
        <f>N9*N25</f>
        <v>#DIV/0!</v>
      </c>
      <c r="O34" s="35" t="e">
        <f>O9*O25</f>
        <v>#DIV/0!</v>
      </c>
      <c r="P34" s="34" t="e">
        <f>P9*P25</f>
        <v>#DIV/0!</v>
      </c>
      <c r="Q34" s="65" t="e">
        <f>SUM(R34:V34)</f>
        <v>#DIV/0!</v>
      </c>
      <c r="R34" s="35">
        <f>R9*R25</f>
        <v>0</v>
      </c>
      <c r="S34" s="35" t="e">
        <f>S9*S25</f>
        <v>#DIV/0!</v>
      </c>
      <c r="T34" s="35" t="e">
        <f>T9*T25</f>
        <v>#DIV/0!</v>
      </c>
      <c r="U34" s="35" t="e">
        <f>U9*U25</f>
        <v>#DIV/0!</v>
      </c>
      <c r="V34" s="34" t="e">
        <f>V9*V25</f>
        <v>#DIV/0!</v>
      </c>
      <c r="W34" s="65" t="e">
        <f>SUM(X34:AB34)</f>
        <v>#DIV/0!</v>
      </c>
      <c r="X34" s="35">
        <f>X9*X25</f>
        <v>0</v>
      </c>
      <c r="Y34" s="35" t="e">
        <f>Y9*Y25</f>
        <v>#DIV/0!</v>
      </c>
      <c r="Z34" s="35" t="e">
        <f>Z9*Z25</f>
        <v>#DIV/0!</v>
      </c>
      <c r="AA34" s="35" t="e">
        <f>AA9*AA25</f>
        <v>#DIV/0!</v>
      </c>
      <c r="AB34" s="34" t="e">
        <f>AB9*AB25</f>
        <v>#DIV/0!</v>
      </c>
      <c r="AC34" s="65" t="e">
        <f>SUM(AD34:AH34)</f>
        <v>#DIV/0!</v>
      </c>
      <c r="AD34" s="35">
        <f>AD9*AD25</f>
        <v>0</v>
      </c>
      <c r="AE34" s="35" t="e">
        <f>AE9*AE25</f>
        <v>#DIV/0!</v>
      </c>
      <c r="AF34" s="35" t="e">
        <f>AF9*AF25</f>
        <v>#DIV/0!</v>
      </c>
      <c r="AG34" s="35" t="e">
        <f>AG9*AG25</f>
        <v>#DIV/0!</v>
      </c>
      <c r="AH34" s="34" t="e">
        <f>AH9*AH25</f>
        <v>#DIV/0!</v>
      </c>
      <c r="AI34" s="433"/>
      <c r="AJ34" s="65" t="e">
        <f>SUM(AK34:AO34)</f>
        <v>#DIV/0!</v>
      </c>
      <c r="AK34" s="35">
        <f>AK9*AK25</f>
        <v>0</v>
      </c>
      <c r="AL34" s="35" t="e">
        <f>AL9*AL25</f>
        <v>#DIV/0!</v>
      </c>
      <c r="AM34" s="35" t="e">
        <f>AM9*AM25</f>
        <v>#DIV/0!</v>
      </c>
      <c r="AN34" s="35" t="e">
        <f>AN9*AN25</f>
        <v>#DIV/0!</v>
      </c>
      <c r="AO34" s="34" t="e">
        <f>AO9*AO25</f>
        <v>#DIV/0!</v>
      </c>
      <c r="AP34" s="65" t="e">
        <f>SUM(AQ34:AU34)</f>
        <v>#DIV/0!</v>
      </c>
      <c r="AQ34" s="35">
        <f>AQ9*AQ25</f>
        <v>0</v>
      </c>
      <c r="AR34" s="35" t="e">
        <f>AR9*AR25</f>
        <v>#DIV/0!</v>
      </c>
      <c r="AS34" s="35" t="e">
        <f>AS9*AS25</f>
        <v>#DIV/0!</v>
      </c>
      <c r="AT34" s="35" t="e">
        <f>AT9*AT25</f>
        <v>#DIV/0!</v>
      </c>
      <c r="AU34" s="34" t="e">
        <f>AU9*AU25</f>
        <v>#DIV/0!</v>
      </c>
      <c r="AV34" s="65" t="e">
        <f>SUM(AW34:BA34)</f>
        <v>#DIV/0!</v>
      </c>
      <c r="AW34" s="35">
        <f>AW9*AW25</f>
        <v>0</v>
      </c>
      <c r="AX34" s="35" t="e">
        <f>AX9*AX25</f>
        <v>#DIV/0!</v>
      </c>
      <c r="AY34" s="35" t="e">
        <f>AY9*AY25</f>
        <v>#DIV/0!</v>
      </c>
      <c r="AZ34" s="35" t="e">
        <f>AZ9*AZ25</f>
        <v>#DIV/0!</v>
      </c>
      <c r="BA34" s="34" t="e">
        <f>BA9*BA25</f>
        <v>#DIV/0!</v>
      </c>
      <c r="BB34" s="65" t="e">
        <f aca="true" t="shared" si="11" ref="BB34:BG35">D34+AJ34+AP34</f>
        <v>#DIV/0!</v>
      </c>
      <c r="BC34" s="35">
        <f t="shared" si="11"/>
        <v>0</v>
      </c>
      <c r="BD34" s="35" t="e">
        <f t="shared" si="11"/>
        <v>#DIV/0!</v>
      </c>
      <c r="BE34" s="35" t="e">
        <f t="shared" si="11"/>
        <v>#DIV/0!</v>
      </c>
      <c r="BF34" s="35" t="e">
        <f t="shared" si="11"/>
        <v>#DIV/0!</v>
      </c>
      <c r="BG34" s="34" t="e">
        <f t="shared" si="11"/>
        <v>#DIV/0!</v>
      </c>
      <c r="BH34" s="65" t="e">
        <f>SUM(BJ34:BM34)</f>
        <v>#DIV/0!</v>
      </c>
      <c r="BI34" s="36"/>
      <c r="BJ34" s="35" t="e">
        <f>BJ9*BJ25</f>
        <v>#DIV/0!</v>
      </c>
      <c r="BK34" s="35" t="e">
        <f>BK9*BK25</f>
        <v>#DIV/0!</v>
      </c>
      <c r="BL34" s="35" t="e">
        <f>BL9*BL25</f>
        <v>#DIV/0!</v>
      </c>
      <c r="BM34" s="40" t="e">
        <f>BM9*BM25</f>
        <v>#DIV/0!</v>
      </c>
      <c r="BN34" s="194"/>
    </row>
    <row r="35" spans="1:66" ht="23.25" thickBot="1">
      <c r="A35" s="22" t="s">
        <v>155</v>
      </c>
      <c r="B35" s="52" t="s">
        <v>306</v>
      </c>
      <c r="C35" s="185" t="s">
        <v>468</v>
      </c>
      <c r="D35" s="67">
        <f>SUM(E35:I35)</f>
        <v>0</v>
      </c>
      <c r="E35" s="47">
        <f>E8*(E26+E17)</f>
        <v>0</v>
      </c>
      <c r="F35" s="47">
        <f>F8*F26</f>
        <v>0</v>
      </c>
      <c r="G35" s="47">
        <f>G8*G26</f>
        <v>0</v>
      </c>
      <c r="H35" s="47">
        <f>H8*H26</f>
        <v>0</v>
      </c>
      <c r="I35" s="39">
        <f>I8*I26</f>
        <v>0</v>
      </c>
      <c r="J35" s="149"/>
      <c r="K35" s="67">
        <f>SUM(L35:P35)</f>
        <v>0</v>
      </c>
      <c r="L35" s="47">
        <f>L8*(L26+L17)</f>
        <v>0</v>
      </c>
      <c r="M35" s="47">
        <f>M8*M26</f>
        <v>0</v>
      </c>
      <c r="N35" s="47">
        <f>N8*N26</f>
        <v>0</v>
      </c>
      <c r="O35" s="47">
        <f>O8*O26</f>
        <v>0</v>
      </c>
      <c r="P35" s="47">
        <f>P8*P26</f>
        <v>0</v>
      </c>
      <c r="Q35" s="67">
        <f>SUM(R35:V35)</f>
        <v>0</v>
      </c>
      <c r="R35" s="47">
        <f>R8*(R26+R17)</f>
        <v>0</v>
      </c>
      <c r="S35" s="47">
        <f>S8*S26</f>
        <v>0</v>
      </c>
      <c r="T35" s="47">
        <f>T8*T26</f>
        <v>0</v>
      </c>
      <c r="U35" s="47">
        <f>U8*U26</f>
        <v>0</v>
      </c>
      <c r="V35" s="47">
        <f>V8*V26</f>
        <v>0</v>
      </c>
      <c r="W35" s="67">
        <f>SUM(X35:AB35)</f>
        <v>0</v>
      </c>
      <c r="X35" s="47">
        <f>X8*(X26+X17)</f>
        <v>0</v>
      </c>
      <c r="Y35" s="47">
        <f>Y8*Y26</f>
        <v>0</v>
      </c>
      <c r="Z35" s="47">
        <f>Z8*Z26</f>
        <v>0</v>
      </c>
      <c r="AA35" s="47">
        <f>AA8*AA26</f>
        <v>0</v>
      </c>
      <c r="AB35" s="47">
        <f>AB8*AB26</f>
        <v>0</v>
      </c>
      <c r="AC35" s="67">
        <f>SUM(AD35:AH35)</f>
        <v>0</v>
      </c>
      <c r="AD35" s="47">
        <f>AD8*(AD26+AD17)</f>
        <v>0</v>
      </c>
      <c r="AE35" s="47">
        <f>AE8*AE26</f>
        <v>0</v>
      </c>
      <c r="AF35" s="47">
        <f>AF8*AF26</f>
        <v>0</v>
      </c>
      <c r="AG35" s="47">
        <f>AG8*AG26</f>
        <v>0</v>
      </c>
      <c r="AH35" s="47">
        <f>AH8*AH26</f>
        <v>0</v>
      </c>
      <c r="AI35" s="434"/>
      <c r="AJ35" s="67">
        <f>SUM(AK35:AO35)</f>
        <v>0</v>
      </c>
      <c r="AK35" s="47">
        <f>AK8*(AK26+AK17)</f>
        <v>0</v>
      </c>
      <c r="AL35" s="47">
        <f>AL8*AL26</f>
        <v>0</v>
      </c>
      <c r="AM35" s="47">
        <f>AM8*AM26</f>
        <v>0</v>
      </c>
      <c r="AN35" s="47">
        <f>AN8*AN26</f>
        <v>0</v>
      </c>
      <c r="AO35" s="47">
        <f>AO8*AO26</f>
        <v>0</v>
      </c>
      <c r="AP35" s="67">
        <f>SUM(AQ35:AU35)</f>
        <v>0</v>
      </c>
      <c r="AQ35" s="47">
        <f>AQ8*(AQ26+AQ17)</f>
        <v>0</v>
      </c>
      <c r="AR35" s="47">
        <f>AR8*AR26</f>
        <v>0</v>
      </c>
      <c r="AS35" s="47">
        <f>AS8*AS26</f>
        <v>0</v>
      </c>
      <c r="AT35" s="47">
        <f>AT8*AT26</f>
        <v>0</v>
      </c>
      <c r="AU35" s="47">
        <f>AU8*AU26</f>
        <v>0</v>
      </c>
      <c r="AV35" s="67">
        <f>SUM(AW35:BA35)</f>
        <v>0</v>
      </c>
      <c r="AW35" s="47">
        <f>AW8*(AW26+AW17)</f>
        <v>0</v>
      </c>
      <c r="AX35" s="47">
        <f>AX8*AX26</f>
        <v>0</v>
      </c>
      <c r="AY35" s="47">
        <f>AY8*AY26</f>
        <v>0</v>
      </c>
      <c r="AZ35" s="47">
        <f>AZ8*AZ26</f>
        <v>0</v>
      </c>
      <c r="BA35" s="47">
        <f>BA8*BA26</f>
        <v>0</v>
      </c>
      <c r="BB35" s="67">
        <f t="shared" si="11"/>
        <v>0</v>
      </c>
      <c r="BC35" s="47">
        <f t="shared" si="11"/>
        <v>0</v>
      </c>
      <c r="BD35" s="47">
        <f t="shared" si="11"/>
        <v>0</v>
      </c>
      <c r="BE35" s="47">
        <f t="shared" si="11"/>
        <v>0</v>
      </c>
      <c r="BF35" s="47">
        <f t="shared" si="11"/>
        <v>0</v>
      </c>
      <c r="BG35" s="39">
        <f t="shared" si="11"/>
        <v>0</v>
      </c>
      <c r="BH35" s="67">
        <f>SUM(BJ35:BM35)</f>
        <v>0</v>
      </c>
      <c r="BI35" s="186"/>
      <c r="BJ35" s="47">
        <f>BJ8*BJ26</f>
        <v>0</v>
      </c>
      <c r="BK35" s="47">
        <f>BK8*BK26</f>
        <v>0</v>
      </c>
      <c r="BL35" s="47">
        <f>BL8*BL26</f>
        <v>0</v>
      </c>
      <c r="BM35" s="47">
        <f>BM8*BM26</f>
        <v>0</v>
      </c>
      <c r="BN35" s="194"/>
    </row>
  </sheetData>
  <sheetProtection password="CE28" sheet="1" objects="1" scenarios="1" formatCells="0" formatRows="0"/>
  <protectedRanges>
    <protectedRange sqref="E12:E13 AK12:AK13 K4:AH4" name="Диапазон1"/>
  </protectedRanges>
  <mergeCells count="14">
    <mergeCell ref="AI8:AI35"/>
    <mergeCell ref="AC4:AH4"/>
    <mergeCell ref="W4:AB4"/>
    <mergeCell ref="Q4:V4"/>
    <mergeCell ref="BH4:BM4"/>
    <mergeCell ref="BB4:BG4"/>
    <mergeCell ref="AP4:AU4"/>
    <mergeCell ref="AV4:BA4"/>
    <mergeCell ref="AJ4:AO4"/>
    <mergeCell ref="C4:C6"/>
    <mergeCell ref="B4:B6"/>
    <mergeCell ref="A4:A6"/>
    <mergeCell ref="K4:P4"/>
    <mergeCell ref="D4:I4"/>
  </mergeCells>
  <hyperlinks>
    <hyperlink ref="AI8" tooltip="Кликните по гиперссылке для добавления новой строки" display="Добавить строки"/>
  </hyperlinks>
  <printOptions/>
  <pageMargins left="0.29" right="0.26" top="0.49" bottom="0" header="0.5118110236220472" footer="0.14"/>
  <pageSetup blackAndWhite="1" horizontalDpi="600" verticalDpi="600" orientation="landscape" paperSize="8" scale="75" r:id="rId1"/>
  <colBreaks count="2" manualBreakCount="2">
    <brk id="47" min="3" max="33" man="1"/>
    <brk id="53" min="3" max="3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5">
    <pageSetUpPr fitToPage="1"/>
  </sheetPr>
  <dimension ref="A1:H45"/>
  <sheetViews>
    <sheetView zoomScale="75" zoomScaleNormal="75" workbookViewId="0" topLeftCell="A1">
      <pane xSplit="5" ySplit="6" topLeftCell="F3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42" sqref="D42"/>
    </sheetView>
  </sheetViews>
  <sheetFormatPr defaultColWidth="9.140625" defaultRowHeight="11.25"/>
  <cols>
    <col min="2" max="2" width="14.00390625" style="0" customWidth="1"/>
    <col min="3" max="3" width="12.57421875" style="0" customWidth="1"/>
    <col min="4" max="4" width="12.421875" style="0" customWidth="1"/>
    <col min="5" max="5" width="32.8515625" style="0" hidden="1" customWidth="1"/>
    <col min="6" max="6" width="13.7109375" style="0" customWidth="1"/>
    <col min="7" max="7" width="16.421875" style="0" customWidth="1"/>
    <col min="8" max="8" width="16.28125" style="7" customWidth="1"/>
    <col min="10" max="10" width="9.57421875" style="0" customWidth="1"/>
    <col min="11" max="11" width="6.7109375" style="0" customWidth="1"/>
  </cols>
  <sheetData>
    <row r="1" ht="11.25">
      <c r="H1" s="55" t="s">
        <v>209</v>
      </c>
    </row>
    <row r="2" spans="1:8" ht="80.25" customHeight="1">
      <c r="A2" s="443" t="s">
        <v>80</v>
      </c>
      <c r="B2" s="443"/>
      <c r="C2" s="443"/>
      <c r="D2" s="443"/>
      <c r="E2" s="443"/>
      <c r="F2" s="443"/>
      <c r="G2" s="443"/>
      <c r="H2" s="443"/>
    </row>
    <row r="3" ht="12" thickBot="1"/>
    <row r="4" spans="1:8" ht="56.25">
      <c r="A4" s="441" t="s">
        <v>121</v>
      </c>
      <c r="B4" s="438" t="s">
        <v>214</v>
      </c>
      <c r="C4" s="438" t="s">
        <v>304</v>
      </c>
      <c r="D4" s="438" t="s">
        <v>325</v>
      </c>
      <c r="E4" s="30"/>
      <c r="F4" s="42" t="s">
        <v>493</v>
      </c>
      <c r="G4" s="42" t="s">
        <v>46</v>
      </c>
      <c r="H4" s="43" t="s">
        <v>500</v>
      </c>
    </row>
    <row r="5" spans="1:8" ht="11.25">
      <c r="A5" s="442"/>
      <c r="B5" s="439"/>
      <c r="C5" s="439"/>
      <c r="D5" s="439"/>
      <c r="E5" s="78"/>
      <c r="F5" s="32" t="s">
        <v>501</v>
      </c>
      <c r="G5" s="32" t="s">
        <v>437</v>
      </c>
      <c r="H5" s="33" t="s">
        <v>324</v>
      </c>
    </row>
    <row r="6" spans="1:8" ht="12" thickBot="1">
      <c r="A6" s="56">
        <v>1</v>
      </c>
      <c r="B6" s="57">
        <f>+A6+1</f>
        <v>2</v>
      </c>
      <c r="C6" s="57">
        <f>+B6+1</f>
        <v>3</v>
      </c>
      <c r="D6" s="57">
        <f>+C6+1</f>
        <v>4</v>
      </c>
      <c r="E6" s="57"/>
      <c r="F6" s="57">
        <f>+D6+1</f>
        <v>5</v>
      </c>
      <c r="G6" s="57">
        <f>+F6+1</f>
        <v>6</v>
      </c>
      <c r="H6" s="59" t="s">
        <v>44</v>
      </c>
    </row>
    <row r="7" spans="1:8" ht="11.25">
      <c r="A7" s="440" t="s">
        <v>494</v>
      </c>
      <c r="B7" s="6">
        <v>1150</v>
      </c>
      <c r="C7" s="6" t="s">
        <v>81</v>
      </c>
      <c r="D7" s="6" t="s">
        <v>216</v>
      </c>
      <c r="E7" s="137" t="s">
        <v>354</v>
      </c>
      <c r="F7" s="91"/>
      <c r="G7" s="91"/>
      <c r="H7" s="34">
        <f aca="true" t="shared" si="0" ref="H7:H26">F7*G7/100</f>
        <v>0</v>
      </c>
    </row>
    <row r="8" spans="1:8" ht="11.25">
      <c r="A8" s="435"/>
      <c r="B8" s="4">
        <v>750</v>
      </c>
      <c r="C8" s="4">
        <v>1</v>
      </c>
      <c r="D8" s="4" t="s">
        <v>216</v>
      </c>
      <c r="E8" s="137" t="s">
        <v>355</v>
      </c>
      <c r="F8" s="70"/>
      <c r="G8" s="70"/>
      <c r="H8" s="34">
        <f t="shared" si="0"/>
        <v>0</v>
      </c>
    </row>
    <row r="9" spans="1:8" ht="11.25">
      <c r="A9" s="435"/>
      <c r="B9" s="437" t="s">
        <v>218</v>
      </c>
      <c r="C9" s="437">
        <v>1</v>
      </c>
      <c r="D9" s="4" t="s">
        <v>216</v>
      </c>
      <c r="E9" s="137" t="s">
        <v>356</v>
      </c>
      <c r="F9" s="70"/>
      <c r="G9" s="70"/>
      <c r="H9" s="34">
        <f t="shared" si="0"/>
        <v>0</v>
      </c>
    </row>
    <row r="10" spans="1:8" ht="11.25">
      <c r="A10" s="435"/>
      <c r="B10" s="437"/>
      <c r="C10" s="437"/>
      <c r="D10" s="4" t="s">
        <v>217</v>
      </c>
      <c r="E10" s="137" t="s">
        <v>365</v>
      </c>
      <c r="F10" s="70"/>
      <c r="G10" s="70"/>
      <c r="H10" s="34">
        <f t="shared" si="0"/>
        <v>0</v>
      </c>
    </row>
    <row r="11" spans="1:8" ht="11.25">
      <c r="A11" s="435"/>
      <c r="B11" s="437">
        <v>330</v>
      </c>
      <c r="C11" s="437">
        <v>1</v>
      </c>
      <c r="D11" s="4" t="s">
        <v>216</v>
      </c>
      <c r="E11" s="137" t="s">
        <v>357</v>
      </c>
      <c r="F11" s="70"/>
      <c r="G11" s="70"/>
      <c r="H11" s="34">
        <f t="shared" si="0"/>
        <v>0</v>
      </c>
    </row>
    <row r="12" spans="1:8" ht="11.25">
      <c r="A12" s="435"/>
      <c r="B12" s="437"/>
      <c r="C12" s="437"/>
      <c r="D12" s="4" t="s">
        <v>217</v>
      </c>
      <c r="E12" s="137" t="s">
        <v>366</v>
      </c>
      <c r="F12" s="70"/>
      <c r="G12" s="70"/>
      <c r="H12" s="34">
        <f t="shared" si="0"/>
        <v>0</v>
      </c>
    </row>
    <row r="13" spans="1:8" ht="11.25">
      <c r="A13" s="435"/>
      <c r="B13" s="437"/>
      <c r="C13" s="437">
        <v>2</v>
      </c>
      <c r="D13" s="4" t="s">
        <v>216</v>
      </c>
      <c r="E13" s="137" t="s">
        <v>358</v>
      </c>
      <c r="F13" s="70"/>
      <c r="G13" s="70"/>
      <c r="H13" s="34">
        <f t="shared" si="0"/>
        <v>0</v>
      </c>
    </row>
    <row r="14" spans="1:8" ht="11.25">
      <c r="A14" s="435"/>
      <c r="B14" s="437"/>
      <c r="C14" s="437"/>
      <c r="D14" s="4" t="s">
        <v>217</v>
      </c>
      <c r="E14" s="137" t="s">
        <v>366</v>
      </c>
      <c r="F14" s="70"/>
      <c r="G14" s="70"/>
      <c r="H14" s="34">
        <f t="shared" si="0"/>
        <v>0</v>
      </c>
    </row>
    <row r="15" spans="1:8" ht="11.25">
      <c r="A15" s="435"/>
      <c r="B15" s="437">
        <v>220</v>
      </c>
      <c r="C15" s="437">
        <v>1</v>
      </c>
      <c r="D15" s="4" t="s">
        <v>215</v>
      </c>
      <c r="E15" s="137" t="s">
        <v>359</v>
      </c>
      <c r="F15" s="70"/>
      <c r="G15" s="70"/>
      <c r="H15" s="34">
        <f t="shared" si="0"/>
        <v>0</v>
      </c>
    </row>
    <row r="16" spans="1:8" ht="11.25">
      <c r="A16" s="435"/>
      <c r="B16" s="437"/>
      <c r="C16" s="437"/>
      <c r="D16" s="4" t="s">
        <v>216</v>
      </c>
      <c r="E16" s="137" t="s">
        <v>367</v>
      </c>
      <c r="F16" s="70"/>
      <c r="G16" s="70"/>
      <c r="H16" s="34">
        <f t="shared" si="0"/>
        <v>0</v>
      </c>
    </row>
    <row r="17" spans="1:8" ht="11.25">
      <c r="A17" s="435"/>
      <c r="B17" s="437"/>
      <c r="C17" s="437"/>
      <c r="D17" s="4" t="s">
        <v>217</v>
      </c>
      <c r="E17" s="137" t="s">
        <v>368</v>
      </c>
      <c r="F17" s="70"/>
      <c r="G17" s="70"/>
      <c r="H17" s="34">
        <f t="shared" si="0"/>
        <v>0</v>
      </c>
    </row>
    <row r="18" spans="1:8" ht="11.25">
      <c r="A18" s="435"/>
      <c r="B18" s="437"/>
      <c r="C18" s="437">
        <v>2</v>
      </c>
      <c r="D18" s="4" t="s">
        <v>216</v>
      </c>
      <c r="E18" s="137" t="s">
        <v>360</v>
      </c>
      <c r="F18" s="70"/>
      <c r="G18" s="70"/>
      <c r="H18" s="34">
        <f t="shared" si="0"/>
        <v>0</v>
      </c>
    </row>
    <row r="19" spans="1:8" ht="11.25">
      <c r="A19" s="435"/>
      <c r="B19" s="437"/>
      <c r="C19" s="437"/>
      <c r="D19" s="4" t="s">
        <v>217</v>
      </c>
      <c r="E19" s="137" t="s">
        <v>368</v>
      </c>
      <c r="F19" s="70"/>
      <c r="G19" s="70"/>
      <c r="H19" s="34">
        <f t="shared" si="0"/>
        <v>0</v>
      </c>
    </row>
    <row r="20" spans="1:8" ht="11.25">
      <c r="A20" s="435"/>
      <c r="B20" s="437" t="s">
        <v>219</v>
      </c>
      <c r="C20" s="437">
        <v>1</v>
      </c>
      <c r="D20" s="4" t="s">
        <v>215</v>
      </c>
      <c r="E20" s="137" t="s">
        <v>361</v>
      </c>
      <c r="F20" s="70"/>
      <c r="G20" s="70"/>
      <c r="H20" s="34">
        <f t="shared" si="0"/>
        <v>0</v>
      </c>
    </row>
    <row r="21" spans="1:8" ht="11.25">
      <c r="A21" s="435"/>
      <c r="B21" s="437"/>
      <c r="C21" s="437"/>
      <c r="D21" s="4" t="s">
        <v>216</v>
      </c>
      <c r="E21" s="137" t="s">
        <v>369</v>
      </c>
      <c r="F21" s="70"/>
      <c r="G21" s="70"/>
      <c r="H21" s="34">
        <f t="shared" si="0"/>
        <v>0</v>
      </c>
    </row>
    <row r="22" spans="1:8" ht="11.25">
      <c r="A22" s="435"/>
      <c r="B22" s="437"/>
      <c r="C22" s="437"/>
      <c r="D22" s="4" t="s">
        <v>217</v>
      </c>
      <c r="E22" s="137" t="s">
        <v>370</v>
      </c>
      <c r="F22" s="70"/>
      <c r="G22" s="70"/>
      <c r="H22" s="34">
        <f t="shared" si="0"/>
        <v>0</v>
      </c>
    </row>
    <row r="23" spans="1:8" ht="11.25">
      <c r="A23" s="435"/>
      <c r="B23" s="437"/>
      <c r="C23" s="437">
        <v>2</v>
      </c>
      <c r="D23" s="4" t="s">
        <v>216</v>
      </c>
      <c r="E23" s="137" t="s">
        <v>362</v>
      </c>
      <c r="F23" s="70"/>
      <c r="G23" s="70"/>
      <c r="H23" s="34">
        <f t="shared" si="0"/>
        <v>0</v>
      </c>
    </row>
    <row r="24" spans="1:8" ht="11.25">
      <c r="A24" s="435"/>
      <c r="B24" s="437"/>
      <c r="C24" s="437"/>
      <c r="D24" s="4" t="s">
        <v>217</v>
      </c>
      <c r="E24" s="137" t="s">
        <v>370</v>
      </c>
      <c r="F24" s="70"/>
      <c r="G24" s="70"/>
      <c r="H24" s="34">
        <f t="shared" si="0"/>
        <v>0</v>
      </c>
    </row>
    <row r="25" spans="1:8" ht="11.25">
      <c r="A25" s="435" t="s">
        <v>495</v>
      </c>
      <c r="B25" s="4">
        <v>220</v>
      </c>
      <c r="C25" s="4" t="s">
        <v>81</v>
      </c>
      <c r="D25" s="4" t="s">
        <v>81</v>
      </c>
      <c r="E25" s="137" t="s">
        <v>371</v>
      </c>
      <c r="F25" s="70"/>
      <c r="G25" s="70"/>
      <c r="H25" s="34">
        <f t="shared" si="0"/>
        <v>0</v>
      </c>
    </row>
    <row r="26" spans="1:8" ht="11.25">
      <c r="A26" s="435"/>
      <c r="B26" s="4">
        <v>110</v>
      </c>
      <c r="C26" s="4" t="s">
        <v>81</v>
      </c>
      <c r="D26" s="4" t="s">
        <v>81</v>
      </c>
      <c r="E26" s="137" t="s">
        <v>372</v>
      </c>
      <c r="F26" s="70"/>
      <c r="G26" s="70"/>
      <c r="H26" s="34">
        <f t="shared" si="0"/>
        <v>0</v>
      </c>
    </row>
    <row r="27" spans="1:8" ht="11.25">
      <c r="A27" s="133" t="s">
        <v>157</v>
      </c>
      <c r="B27" s="134"/>
      <c r="C27" s="134"/>
      <c r="D27" s="134"/>
      <c r="E27" s="134" t="s">
        <v>469</v>
      </c>
      <c r="F27" s="120"/>
      <c r="G27" s="151"/>
      <c r="H27" s="97">
        <f>SUM(H15:H24)</f>
        <v>0</v>
      </c>
    </row>
    <row r="28" spans="1:8" ht="11.25">
      <c r="A28" s="435" t="s">
        <v>494</v>
      </c>
      <c r="B28" s="437">
        <v>35</v>
      </c>
      <c r="C28" s="437">
        <v>1</v>
      </c>
      <c r="D28" s="4" t="s">
        <v>215</v>
      </c>
      <c r="E28" s="137" t="s">
        <v>363</v>
      </c>
      <c r="F28" s="70"/>
      <c r="G28" s="70"/>
      <c r="H28" s="34">
        <f aca="true" t="shared" si="1" ref="H28:H37">F28*G28/100</f>
        <v>0</v>
      </c>
    </row>
    <row r="29" spans="1:8" ht="11.25">
      <c r="A29" s="435"/>
      <c r="B29" s="437"/>
      <c r="C29" s="437"/>
      <c r="D29" s="4" t="s">
        <v>216</v>
      </c>
      <c r="E29" s="137" t="s">
        <v>373</v>
      </c>
      <c r="F29" s="70"/>
      <c r="G29" s="70"/>
      <c r="H29" s="34">
        <f t="shared" si="1"/>
        <v>0</v>
      </c>
    </row>
    <row r="30" spans="1:8" ht="11.25">
      <c r="A30" s="435"/>
      <c r="B30" s="437"/>
      <c r="C30" s="437"/>
      <c r="D30" s="4" t="s">
        <v>217</v>
      </c>
      <c r="E30" s="137" t="s">
        <v>374</v>
      </c>
      <c r="F30" s="70"/>
      <c r="G30" s="70"/>
      <c r="H30" s="34">
        <f t="shared" si="1"/>
        <v>0</v>
      </c>
    </row>
    <row r="31" spans="1:8" ht="11.25">
      <c r="A31" s="435"/>
      <c r="B31" s="437"/>
      <c r="C31" s="437">
        <v>2</v>
      </c>
      <c r="D31" s="4" t="s">
        <v>216</v>
      </c>
      <c r="E31" s="137" t="s">
        <v>364</v>
      </c>
      <c r="F31" s="70"/>
      <c r="G31" s="70"/>
      <c r="H31" s="34">
        <f t="shared" si="1"/>
        <v>0</v>
      </c>
    </row>
    <row r="32" spans="1:8" ht="11.25">
      <c r="A32" s="435"/>
      <c r="B32" s="437"/>
      <c r="C32" s="437"/>
      <c r="D32" s="4" t="s">
        <v>217</v>
      </c>
      <c r="E32" s="137" t="s">
        <v>374</v>
      </c>
      <c r="F32" s="70"/>
      <c r="G32" s="70"/>
      <c r="H32" s="34">
        <f t="shared" si="1"/>
        <v>0</v>
      </c>
    </row>
    <row r="33" spans="1:8" ht="11.25">
      <c r="A33" s="435"/>
      <c r="B33" s="437" t="s">
        <v>270</v>
      </c>
      <c r="C33" s="437" t="s">
        <v>81</v>
      </c>
      <c r="D33" s="4" t="s">
        <v>215</v>
      </c>
      <c r="E33" s="137" t="s">
        <v>375</v>
      </c>
      <c r="F33" s="70"/>
      <c r="G33" s="70"/>
      <c r="H33" s="34">
        <f t="shared" si="1"/>
        <v>0</v>
      </c>
    </row>
    <row r="34" spans="1:8" ht="11.25">
      <c r="A34" s="435"/>
      <c r="B34" s="437"/>
      <c r="C34" s="437"/>
      <c r="D34" s="4" t="s">
        <v>224</v>
      </c>
      <c r="E34" s="137" t="s">
        <v>376</v>
      </c>
      <c r="F34" s="70"/>
      <c r="G34" s="70"/>
      <c r="H34" s="34">
        <f t="shared" si="1"/>
        <v>0</v>
      </c>
    </row>
    <row r="35" spans="1:8" ht="11.25">
      <c r="A35" s="435"/>
      <c r="B35" s="437"/>
      <c r="C35" s="437"/>
      <c r="D35" s="4" t="s">
        <v>225</v>
      </c>
      <c r="E35" s="137" t="s">
        <v>377</v>
      </c>
      <c r="F35" s="70"/>
      <c r="G35" s="70"/>
      <c r="H35" s="34">
        <f t="shared" si="1"/>
        <v>0</v>
      </c>
    </row>
    <row r="36" spans="1:8" ht="11.25">
      <c r="A36" s="435" t="s">
        <v>495</v>
      </c>
      <c r="B36" s="4" t="s">
        <v>285</v>
      </c>
      <c r="C36" s="4" t="s">
        <v>81</v>
      </c>
      <c r="D36" s="4" t="s">
        <v>81</v>
      </c>
      <c r="E36" s="137" t="s">
        <v>378</v>
      </c>
      <c r="F36" s="70"/>
      <c r="G36" s="70"/>
      <c r="H36" s="34">
        <f t="shared" si="1"/>
        <v>0</v>
      </c>
    </row>
    <row r="37" spans="1:8" ht="11.25">
      <c r="A37" s="436"/>
      <c r="B37" s="127" t="s">
        <v>286</v>
      </c>
      <c r="C37" s="127" t="s">
        <v>81</v>
      </c>
      <c r="D37" s="127" t="s">
        <v>81</v>
      </c>
      <c r="E37" s="137" t="s">
        <v>379</v>
      </c>
      <c r="F37" s="128"/>
      <c r="G37" s="70"/>
      <c r="H37" s="34">
        <f t="shared" si="1"/>
        <v>0</v>
      </c>
    </row>
    <row r="38" spans="1:8" ht="11.25">
      <c r="A38" s="133" t="s">
        <v>481</v>
      </c>
      <c r="B38" s="134"/>
      <c r="C38" s="134"/>
      <c r="D38" s="134"/>
      <c r="E38" s="134" t="s">
        <v>469</v>
      </c>
      <c r="F38" s="120"/>
      <c r="G38" s="151"/>
      <c r="H38" s="97">
        <f>SUM(H28:H32)+H36</f>
        <v>0</v>
      </c>
    </row>
    <row r="39" spans="1:8" ht="11.25">
      <c r="A39" s="133" t="s">
        <v>118</v>
      </c>
      <c r="B39" s="134"/>
      <c r="C39" s="134"/>
      <c r="D39" s="134"/>
      <c r="E39" s="134" t="s">
        <v>469</v>
      </c>
      <c r="F39" s="120"/>
      <c r="G39" s="151"/>
      <c r="H39" s="97">
        <f>SUM(H33:H35)+H37</f>
        <v>0</v>
      </c>
    </row>
    <row r="40" spans="1:8" ht="11.25">
      <c r="A40" s="435" t="s">
        <v>494</v>
      </c>
      <c r="B40" s="437" t="s">
        <v>287</v>
      </c>
      <c r="C40" s="437" t="s">
        <v>81</v>
      </c>
      <c r="D40" s="4" t="s">
        <v>215</v>
      </c>
      <c r="E40" s="137" t="s">
        <v>381</v>
      </c>
      <c r="F40" s="70"/>
      <c r="G40" s="70"/>
      <c r="H40" s="34">
        <f>F40*G40/100</f>
        <v>0</v>
      </c>
    </row>
    <row r="41" spans="1:8" ht="11.25">
      <c r="A41" s="435"/>
      <c r="B41" s="437"/>
      <c r="C41" s="437"/>
      <c r="D41" s="4" t="s">
        <v>224</v>
      </c>
      <c r="E41" s="137" t="s">
        <v>382</v>
      </c>
      <c r="F41" s="70"/>
      <c r="G41" s="70"/>
      <c r="H41" s="34">
        <f>F41*G41/100</f>
        <v>0</v>
      </c>
    </row>
    <row r="42" spans="1:8" ht="11.25">
      <c r="A42" s="435"/>
      <c r="B42" s="437"/>
      <c r="C42" s="437"/>
      <c r="D42" s="4" t="s">
        <v>225</v>
      </c>
      <c r="E42" s="137" t="s">
        <v>383</v>
      </c>
      <c r="F42" s="70"/>
      <c r="G42" s="70"/>
      <c r="H42" s="34">
        <f>F42*G42/100</f>
        <v>0</v>
      </c>
    </row>
    <row r="43" spans="1:8" ht="11.25">
      <c r="A43" s="14" t="s">
        <v>495</v>
      </c>
      <c r="B43" s="4" t="s">
        <v>204</v>
      </c>
      <c r="C43" s="4" t="s">
        <v>81</v>
      </c>
      <c r="D43" s="4" t="s">
        <v>81</v>
      </c>
      <c r="E43" s="137" t="s">
        <v>380</v>
      </c>
      <c r="F43" s="70"/>
      <c r="G43" s="70"/>
      <c r="H43" s="34">
        <f>F43*G43/100</f>
        <v>0</v>
      </c>
    </row>
    <row r="44" spans="1:8" ht="12" thickBot="1">
      <c r="A44" s="135" t="s">
        <v>158</v>
      </c>
      <c r="B44" s="136"/>
      <c r="C44" s="136"/>
      <c r="D44" s="136"/>
      <c r="E44" s="136" t="s">
        <v>469</v>
      </c>
      <c r="F44" s="121"/>
      <c r="G44" s="152"/>
      <c r="H44" s="98">
        <f>SUM(H40:H43)</f>
        <v>0</v>
      </c>
    </row>
    <row r="45" spans="1:8" ht="11.25">
      <c r="A45" s="3"/>
      <c r="B45" s="3"/>
      <c r="C45" s="3"/>
      <c r="D45" s="3"/>
      <c r="E45" s="3"/>
      <c r="F45" s="3"/>
      <c r="G45" s="3"/>
      <c r="H45" s="9"/>
    </row>
  </sheetData>
  <sheetProtection password="CE28" sheet="1" objects="1" scenarios="1" formatCells="0" formatColumns="0" formatRows="0"/>
  <protectedRanges>
    <protectedRange sqref="F28:G37 F40:G43 F7:G26" name="Диапазон1"/>
  </protectedRanges>
  <mergeCells count="28">
    <mergeCell ref="A40:A42"/>
    <mergeCell ref="B40:B42"/>
    <mergeCell ref="C40:C42"/>
    <mergeCell ref="A2:H2"/>
    <mergeCell ref="C4:C5"/>
    <mergeCell ref="C9:C10"/>
    <mergeCell ref="C11:C12"/>
    <mergeCell ref="C13:C14"/>
    <mergeCell ref="B11:B14"/>
    <mergeCell ref="B9:B10"/>
    <mergeCell ref="A7:A24"/>
    <mergeCell ref="B33:B35"/>
    <mergeCell ref="A4:A5"/>
    <mergeCell ref="B20:B24"/>
    <mergeCell ref="B15:B19"/>
    <mergeCell ref="B4:B5"/>
    <mergeCell ref="C20:C22"/>
    <mergeCell ref="C23:C24"/>
    <mergeCell ref="D4:D5"/>
    <mergeCell ref="C15:C17"/>
    <mergeCell ref="C18:C19"/>
    <mergeCell ref="A36:A37"/>
    <mergeCell ref="C33:C35"/>
    <mergeCell ref="A25:A26"/>
    <mergeCell ref="C28:C30"/>
    <mergeCell ref="C31:C32"/>
    <mergeCell ref="A28:A35"/>
    <mergeCell ref="B28:B32"/>
  </mergeCells>
  <printOptions horizontalCentered="1"/>
  <pageMargins left="0.5905511811023623" right="0" top="0.5905511811023623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7">
    <pageSetUpPr fitToPage="1"/>
  </sheetPr>
  <dimension ref="A1:H51"/>
  <sheetViews>
    <sheetView zoomScale="75" zoomScaleNormal="7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7" sqref="F7:F10"/>
    </sheetView>
  </sheetViews>
  <sheetFormatPr defaultColWidth="9.140625" defaultRowHeight="11.25"/>
  <cols>
    <col min="1" max="1" width="6.7109375" style="0" customWidth="1"/>
    <col min="2" max="2" width="21.7109375" style="69" customWidth="1"/>
    <col min="3" max="3" width="88.8515625" style="69" hidden="1" customWidth="1"/>
    <col min="4" max="4" width="14.8515625" style="69" customWidth="1"/>
    <col min="5" max="5" width="13.8515625" style="0" customWidth="1"/>
    <col min="6" max="6" width="14.00390625" style="0" customWidth="1"/>
    <col min="7" max="7" width="12.57421875" style="0" customWidth="1"/>
    <col min="8" max="8" width="12.57421875" style="7" customWidth="1"/>
  </cols>
  <sheetData>
    <row r="1" ht="11.25">
      <c r="H1" s="55" t="s">
        <v>496</v>
      </c>
    </row>
    <row r="2" spans="1:8" ht="54.75" customHeight="1">
      <c r="A2" s="443" t="s">
        <v>512</v>
      </c>
      <c r="B2" s="443"/>
      <c r="C2" s="443"/>
      <c r="D2" s="443"/>
      <c r="E2" s="443"/>
      <c r="F2" s="443"/>
      <c r="G2" s="443"/>
      <c r="H2" s="443"/>
    </row>
    <row r="3" ht="15.75" customHeight="1" thickBot="1"/>
    <row r="4" spans="1:8" ht="56.25">
      <c r="A4" s="377" t="s">
        <v>136</v>
      </c>
      <c r="B4" s="444" t="s">
        <v>139</v>
      </c>
      <c r="C4" s="54"/>
      <c r="D4" s="444" t="s">
        <v>192</v>
      </c>
      <c r="E4" s="379" t="s">
        <v>214</v>
      </c>
      <c r="F4" s="42" t="s">
        <v>413</v>
      </c>
      <c r="G4" s="42" t="s">
        <v>42</v>
      </c>
      <c r="H4" s="43" t="s">
        <v>500</v>
      </c>
    </row>
    <row r="5" spans="1:8" ht="11.25">
      <c r="A5" s="378"/>
      <c r="B5" s="445"/>
      <c r="C5" s="41"/>
      <c r="D5" s="445"/>
      <c r="E5" s="383"/>
      <c r="F5" s="32" t="s">
        <v>145</v>
      </c>
      <c r="G5" s="32" t="s">
        <v>43</v>
      </c>
      <c r="H5" s="33" t="s">
        <v>324</v>
      </c>
    </row>
    <row r="6" spans="1:8" ht="12" thickBot="1">
      <c r="A6" s="56">
        <v>1</v>
      </c>
      <c r="B6" s="61">
        <f>+A6+1</f>
        <v>2</v>
      </c>
      <c r="C6" s="61"/>
      <c r="D6" s="61">
        <f>+B6+1</f>
        <v>3</v>
      </c>
      <c r="E6" s="57">
        <f>+D6+1</f>
        <v>4</v>
      </c>
      <c r="F6" s="57">
        <f>+E6+1</f>
        <v>5</v>
      </c>
      <c r="G6" s="57">
        <f>+F6+1</f>
        <v>6</v>
      </c>
      <c r="H6" s="59" t="s">
        <v>389</v>
      </c>
    </row>
    <row r="7" spans="1:8" ht="11.25">
      <c r="A7" s="440">
        <v>1</v>
      </c>
      <c r="B7" s="447" t="s">
        <v>205</v>
      </c>
      <c r="C7" s="130" t="str">
        <f>B7</f>
        <v>Подстанция</v>
      </c>
      <c r="D7" s="447" t="s">
        <v>207</v>
      </c>
      <c r="E7" s="6">
        <v>1150</v>
      </c>
      <c r="F7" s="327"/>
      <c r="G7" s="327"/>
      <c r="H7" s="64">
        <f>F7*G7</f>
        <v>0</v>
      </c>
    </row>
    <row r="8" spans="1:8" ht="11.25">
      <c r="A8" s="435"/>
      <c r="B8" s="446"/>
      <c r="C8" s="131" t="str">
        <f>B7</f>
        <v>Подстанция</v>
      </c>
      <c r="D8" s="446"/>
      <c r="E8" s="4">
        <v>750</v>
      </c>
      <c r="F8" s="299"/>
      <c r="G8" s="299"/>
      <c r="H8" s="34">
        <f>F8*G8</f>
        <v>0</v>
      </c>
    </row>
    <row r="9" spans="1:8" ht="11.25">
      <c r="A9" s="435"/>
      <c r="B9" s="446"/>
      <c r="C9" s="131" t="str">
        <f>B7</f>
        <v>Подстанция</v>
      </c>
      <c r="D9" s="446"/>
      <c r="E9" s="4" t="s">
        <v>218</v>
      </c>
      <c r="F9" s="299"/>
      <c r="G9" s="299"/>
      <c r="H9" s="34">
        <f>F9*G9</f>
        <v>0</v>
      </c>
    </row>
    <row r="10" spans="1:8" ht="11.25">
      <c r="A10" s="435"/>
      <c r="B10" s="446"/>
      <c r="C10" s="131" t="str">
        <f>B7</f>
        <v>Подстанция</v>
      </c>
      <c r="D10" s="446"/>
      <c r="E10" s="4">
        <v>330</v>
      </c>
      <c r="F10" s="299"/>
      <c r="G10" s="299"/>
      <c r="H10" s="34">
        <f>F10*G10</f>
        <v>0</v>
      </c>
    </row>
    <row r="11" spans="1:8" ht="11.25">
      <c r="A11" s="435"/>
      <c r="B11" s="446"/>
      <c r="C11" s="131" t="str">
        <f>B7</f>
        <v>Подстанция</v>
      </c>
      <c r="D11" s="446"/>
      <c r="E11" s="4">
        <v>220</v>
      </c>
      <c r="F11" s="299"/>
      <c r="G11" s="299"/>
      <c r="H11" s="34">
        <f aca="true" t="shared" si="0" ref="H11:H47">F11*G11</f>
        <v>0</v>
      </c>
    </row>
    <row r="12" spans="1:8" ht="11.25">
      <c r="A12" s="435"/>
      <c r="B12" s="446"/>
      <c r="C12" s="131" t="str">
        <f>B7</f>
        <v>Подстанция</v>
      </c>
      <c r="D12" s="446"/>
      <c r="E12" s="4" t="s">
        <v>219</v>
      </c>
      <c r="F12" s="299"/>
      <c r="G12" s="299"/>
      <c r="H12" s="34">
        <f t="shared" si="0"/>
        <v>0</v>
      </c>
    </row>
    <row r="13" spans="1:8" ht="11.25">
      <c r="A13" s="435"/>
      <c r="B13" s="446"/>
      <c r="C13" s="131" t="str">
        <f>B7</f>
        <v>Подстанция</v>
      </c>
      <c r="D13" s="446"/>
      <c r="E13" s="4">
        <v>35</v>
      </c>
      <c r="F13" s="299"/>
      <c r="G13" s="299"/>
      <c r="H13" s="34">
        <f t="shared" si="0"/>
        <v>0</v>
      </c>
    </row>
    <row r="14" spans="1:8" ht="17.25" customHeight="1">
      <c r="A14" s="435">
        <v>2</v>
      </c>
      <c r="B14" s="446" t="s">
        <v>9</v>
      </c>
      <c r="C14" s="131" t="str">
        <f>B14</f>
        <v>Силовой трансформатор или реактор (одно- или трехфазный), или вольтодобавочный трансформатор</v>
      </c>
      <c r="D14" s="446" t="s">
        <v>10</v>
      </c>
      <c r="E14" s="4">
        <v>1150</v>
      </c>
      <c r="F14" s="299"/>
      <c r="G14" s="299"/>
      <c r="H14" s="34">
        <f t="shared" si="0"/>
        <v>0</v>
      </c>
    </row>
    <row r="15" spans="1:8" ht="11.25">
      <c r="A15" s="435"/>
      <c r="B15" s="446"/>
      <c r="C15" s="132" t="str">
        <f>B14</f>
        <v>Силовой трансформатор или реактор (одно- или трехфазный), или вольтодобавочный трансформатор</v>
      </c>
      <c r="D15" s="446"/>
      <c r="E15" s="4">
        <v>750</v>
      </c>
      <c r="F15" s="299"/>
      <c r="G15" s="299"/>
      <c r="H15" s="34">
        <f t="shared" si="0"/>
        <v>0</v>
      </c>
    </row>
    <row r="16" spans="1:8" ht="11.25">
      <c r="A16" s="435"/>
      <c r="B16" s="446"/>
      <c r="C16" s="131" t="str">
        <f>B14</f>
        <v>Силовой трансформатор или реактор (одно- или трехфазный), или вольтодобавочный трансформатор</v>
      </c>
      <c r="D16" s="446"/>
      <c r="E16" s="4" t="s">
        <v>218</v>
      </c>
      <c r="F16" s="299"/>
      <c r="G16" s="299"/>
      <c r="H16" s="34">
        <f t="shared" si="0"/>
        <v>0</v>
      </c>
    </row>
    <row r="17" spans="1:8" ht="11.25">
      <c r="A17" s="435"/>
      <c r="B17" s="446"/>
      <c r="C17" s="131" t="str">
        <f>B14</f>
        <v>Силовой трансформатор или реактор (одно- или трехфазный), или вольтодобавочный трансформатор</v>
      </c>
      <c r="D17" s="446"/>
      <c r="E17" s="4">
        <v>330</v>
      </c>
      <c r="F17" s="299"/>
      <c r="G17" s="299"/>
      <c r="H17" s="34">
        <f t="shared" si="0"/>
        <v>0</v>
      </c>
    </row>
    <row r="18" spans="1:8" ht="11.25">
      <c r="A18" s="435"/>
      <c r="B18" s="446"/>
      <c r="C18" s="131" t="str">
        <f>B14</f>
        <v>Силовой трансформатор или реактор (одно- или трехфазный), или вольтодобавочный трансформатор</v>
      </c>
      <c r="D18" s="446"/>
      <c r="E18" s="4">
        <v>220</v>
      </c>
      <c r="F18" s="299"/>
      <c r="G18" s="299"/>
      <c r="H18" s="34">
        <f t="shared" si="0"/>
        <v>0</v>
      </c>
    </row>
    <row r="19" spans="1:8" ht="11.25">
      <c r="A19" s="435"/>
      <c r="B19" s="446"/>
      <c r="C19" s="131" t="str">
        <f>B14</f>
        <v>Силовой трансформатор или реактор (одно- или трехфазный), или вольтодобавочный трансформатор</v>
      </c>
      <c r="D19" s="446"/>
      <c r="E19" s="4" t="s">
        <v>219</v>
      </c>
      <c r="F19" s="299"/>
      <c r="G19" s="299"/>
      <c r="H19" s="34">
        <f t="shared" si="0"/>
        <v>0</v>
      </c>
    </row>
    <row r="20" spans="1:8" ht="11.25">
      <c r="A20" s="435"/>
      <c r="B20" s="446"/>
      <c r="C20" s="131" t="str">
        <f>B14</f>
        <v>Силовой трансформатор или реактор (одно- или трехфазный), или вольтодобавочный трансформатор</v>
      </c>
      <c r="D20" s="446"/>
      <c r="E20" s="4">
        <v>35</v>
      </c>
      <c r="F20" s="299"/>
      <c r="G20" s="299"/>
      <c r="H20" s="34">
        <f t="shared" si="0"/>
        <v>0</v>
      </c>
    </row>
    <row r="21" spans="1:8" ht="11.25">
      <c r="A21" s="435"/>
      <c r="B21" s="446"/>
      <c r="C21" s="131" t="str">
        <f>B14</f>
        <v>Силовой трансформатор или реактор (одно- или трехфазный), или вольтодобавочный трансформатор</v>
      </c>
      <c r="D21" s="446"/>
      <c r="E21" s="129" t="s">
        <v>351</v>
      </c>
      <c r="F21" s="299"/>
      <c r="G21" s="299"/>
      <c r="H21" s="34">
        <f t="shared" si="0"/>
        <v>0</v>
      </c>
    </row>
    <row r="22" spans="1:8" ht="11.25">
      <c r="A22" s="435">
        <v>3</v>
      </c>
      <c r="B22" s="446" t="s">
        <v>11</v>
      </c>
      <c r="C22" s="132" t="str">
        <f>B22</f>
        <v>Воздушный выключатель</v>
      </c>
      <c r="D22" s="446" t="s">
        <v>12</v>
      </c>
      <c r="E22" s="4">
        <v>1150</v>
      </c>
      <c r="F22" s="299"/>
      <c r="G22" s="299"/>
      <c r="H22" s="34">
        <f t="shared" si="0"/>
        <v>0</v>
      </c>
    </row>
    <row r="23" spans="1:8" ht="11.25">
      <c r="A23" s="435"/>
      <c r="B23" s="446"/>
      <c r="C23" s="131" t="str">
        <f>B22</f>
        <v>Воздушный выключатель</v>
      </c>
      <c r="D23" s="446"/>
      <c r="E23" s="4">
        <v>750</v>
      </c>
      <c r="F23" s="299"/>
      <c r="G23" s="299"/>
      <c r="H23" s="34">
        <f t="shared" si="0"/>
        <v>0</v>
      </c>
    </row>
    <row r="24" spans="1:8" ht="11.25">
      <c r="A24" s="435"/>
      <c r="B24" s="446"/>
      <c r="C24" s="131" t="str">
        <f>B22</f>
        <v>Воздушный выключатель</v>
      </c>
      <c r="D24" s="446"/>
      <c r="E24" s="4" t="s">
        <v>218</v>
      </c>
      <c r="F24" s="299"/>
      <c r="G24" s="299"/>
      <c r="H24" s="34">
        <f t="shared" si="0"/>
        <v>0</v>
      </c>
    </row>
    <row r="25" spans="1:8" ht="11.25">
      <c r="A25" s="435"/>
      <c r="B25" s="446"/>
      <c r="C25" s="131" t="str">
        <f>B22</f>
        <v>Воздушный выключатель</v>
      </c>
      <c r="D25" s="446"/>
      <c r="E25" s="4">
        <v>330</v>
      </c>
      <c r="F25" s="299"/>
      <c r="G25" s="299"/>
      <c r="H25" s="34">
        <f t="shared" si="0"/>
        <v>0</v>
      </c>
    </row>
    <row r="26" spans="1:8" ht="11.25">
      <c r="A26" s="435"/>
      <c r="B26" s="446"/>
      <c r="C26" s="131" t="str">
        <f>B22</f>
        <v>Воздушный выключатель</v>
      </c>
      <c r="D26" s="446"/>
      <c r="E26" s="4">
        <v>220</v>
      </c>
      <c r="F26" s="299"/>
      <c r="G26" s="299"/>
      <c r="H26" s="34">
        <f t="shared" si="0"/>
        <v>0</v>
      </c>
    </row>
    <row r="27" spans="1:8" ht="11.25">
      <c r="A27" s="435"/>
      <c r="B27" s="446"/>
      <c r="C27" s="131" t="str">
        <f>B22</f>
        <v>Воздушный выключатель</v>
      </c>
      <c r="D27" s="446"/>
      <c r="E27" s="4" t="s">
        <v>219</v>
      </c>
      <c r="F27" s="299"/>
      <c r="G27" s="299"/>
      <c r="H27" s="34">
        <f t="shared" si="0"/>
        <v>0</v>
      </c>
    </row>
    <row r="28" spans="1:8" ht="11.25">
      <c r="A28" s="435"/>
      <c r="B28" s="446"/>
      <c r="C28" s="131" t="str">
        <f>B22</f>
        <v>Воздушный выключатель</v>
      </c>
      <c r="D28" s="446"/>
      <c r="E28" s="4">
        <v>35</v>
      </c>
      <c r="F28" s="299"/>
      <c r="G28" s="299"/>
      <c r="H28" s="34">
        <f t="shared" si="0"/>
        <v>0</v>
      </c>
    </row>
    <row r="29" spans="1:8" ht="11.25">
      <c r="A29" s="435"/>
      <c r="B29" s="446"/>
      <c r="C29" s="131" t="str">
        <f>B22</f>
        <v>Воздушный выключатель</v>
      </c>
      <c r="D29" s="446"/>
      <c r="E29" s="129" t="s">
        <v>351</v>
      </c>
      <c r="F29" s="299"/>
      <c r="G29" s="299"/>
      <c r="H29" s="34">
        <f t="shared" si="0"/>
        <v>0</v>
      </c>
    </row>
    <row r="30" spans="1:8" ht="11.25">
      <c r="A30" s="435">
        <v>4</v>
      </c>
      <c r="B30" s="446" t="s">
        <v>350</v>
      </c>
      <c r="C30" s="132" t="str">
        <f>B30</f>
        <v>Масляный (вакуумный) выключатель</v>
      </c>
      <c r="D30" s="446" t="s">
        <v>141</v>
      </c>
      <c r="E30" s="4">
        <v>220</v>
      </c>
      <c r="F30" s="299"/>
      <c r="G30" s="299"/>
      <c r="H30" s="34">
        <f t="shared" si="0"/>
        <v>0</v>
      </c>
    </row>
    <row r="31" spans="1:8" ht="11.25">
      <c r="A31" s="435"/>
      <c r="B31" s="446"/>
      <c r="C31" s="131" t="str">
        <f>B30</f>
        <v>Масляный (вакуумный) выключатель</v>
      </c>
      <c r="D31" s="446"/>
      <c r="E31" s="4" t="s">
        <v>219</v>
      </c>
      <c r="F31" s="299"/>
      <c r="G31" s="299"/>
      <c r="H31" s="34">
        <f t="shared" si="0"/>
        <v>0</v>
      </c>
    </row>
    <row r="32" spans="1:8" ht="11.25">
      <c r="A32" s="435"/>
      <c r="B32" s="446"/>
      <c r="C32" s="131" t="str">
        <f>B30</f>
        <v>Масляный (вакуумный) выключатель</v>
      </c>
      <c r="D32" s="446"/>
      <c r="E32" s="4">
        <v>35</v>
      </c>
      <c r="F32" s="299"/>
      <c r="G32" s="299"/>
      <c r="H32" s="34">
        <f t="shared" si="0"/>
        <v>0</v>
      </c>
    </row>
    <row r="33" spans="1:8" ht="11.25">
      <c r="A33" s="435"/>
      <c r="B33" s="446"/>
      <c r="C33" s="131" t="str">
        <f>B30</f>
        <v>Масляный (вакуумный) выключатель</v>
      </c>
      <c r="D33" s="446"/>
      <c r="E33" s="129" t="s">
        <v>351</v>
      </c>
      <c r="F33" s="299"/>
      <c r="G33" s="299"/>
      <c r="H33" s="34">
        <f t="shared" si="0"/>
        <v>0</v>
      </c>
    </row>
    <row r="34" spans="1:8" ht="11.25">
      <c r="A34" s="435">
        <v>5</v>
      </c>
      <c r="B34" s="446" t="s">
        <v>13</v>
      </c>
      <c r="C34" s="132" t="str">
        <f>B34</f>
        <v>Отделитель с короткозамыкателем</v>
      </c>
      <c r="D34" s="446" t="s">
        <v>10</v>
      </c>
      <c r="E34" s="4" t="s">
        <v>218</v>
      </c>
      <c r="F34" s="299"/>
      <c r="G34" s="299"/>
      <c r="H34" s="34">
        <f t="shared" si="0"/>
        <v>0</v>
      </c>
    </row>
    <row r="35" spans="1:8" ht="12.75" customHeight="1">
      <c r="A35" s="435"/>
      <c r="B35" s="446"/>
      <c r="C35" s="131" t="str">
        <f>B34</f>
        <v>Отделитель с короткозамыкателем</v>
      </c>
      <c r="D35" s="446"/>
      <c r="E35" s="4">
        <v>330</v>
      </c>
      <c r="F35" s="299"/>
      <c r="G35" s="299"/>
      <c r="H35" s="34">
        <f t="shared" si="0"/>
        <v>0</v>
      </c>
    </row>
    <row r="36" spans="1:8" ht="12.75" customHeight="1">
      <c r="A36" s="435"/>
      <c r="B36" s="446"/>
      <c r="C36" s="131" t="str">
        <f>B34</f>
        <v>Отделитель с короткозамыкателем</v>
      </c>
      <c r="D36" s="446"/>
      <c r="E36" s="4">
        <v>220</v>
      </c>
      <c r="F36" s="299"/>
      <c r="G36" s="299"/>
      <c r="H36" s="34">
        <f t="shared" si="0"/>
        <v>0</v>
      </c>
    </row>
    <row r="37" spans="1:8" ht="12.75" customHeight="1">
      <c r="A37" s="435"/>
      <c r="B37" s="446"/>
      <c r="C37" s="131" t="str">
        <f>B34</f>
        <v>Отделитель с короткозамыкателем</v>
      </c>
      <c r="D37" s="446"/>
      <c r="E37" s="4" t="s">
        <v>219</v>
      </c>
      <c r="F37" s="299"/>
      <c r="G37" s="299"/>
      <c r="H37" s="34">
        <f t="shared" si="0"/>
        <v>0</v>
      </c>
    </row>
    <row r="38" spans="1:8" ht="12.75" customHeight="1">
      <c r="A38" s="435"/>
      <c r="B38" s="446"/>
      <c r="C38" s="131" t="str">
        <f>B34</f>
        <v>Отделитель с короткозамыкателем</v>
      </c>
      <c r="D38" s="446"/>
      <c r="E38" s="4">
        <v>35</v>
      </c>
      <c r="F38" s="299"/>
      <c r="G38" s="299"/>
      <c r="H38" s="34">
        <f t="shared" si="0"/>
        <v>0</v>
      </c>
    </row>
    <row r="39" spans="1:8" ht="11.25">
      <c r="A39" s="14">
        <v>6</v>
      </c>
      <c r="B39" s="113" t="s">
        <v>208</v>
      </c>
      <c r="C39" s="132" t="str">
        <f>B39</f>
        <v>Выключатель нагрузки</v>
      </c>
      <c r="D39" s="113" t="s">
        <v>141</v>
      </c>
      <c r="E39" s="129" t="s">
        <v>351</v>
      </c>
      <c r="F39" s="299"/>
      <c r="G39" s="299"/>
      <c r="H39" s="34">
        <f t="shared" si="0"/>
        <v>0</v>
      </c>
    </row>
    <row r="40" spans="1:8" ht="33.75">
      <c r="A40" s="14">
        <v>7</v>
      </c>
      <c r="B40" s="113" t="s">
        <v>353</v>
      </c>
      <c r="C40" s="132" t="str">
        <f>B40</f>
        <v>Синхронный компенсатор мощн. до 50 Мвар</v>
      </c>
      <c r="D40" s="113" t="s">
        <v>141</v>
      </c>
      <c r="E40" s="129" t="s">
        <v>351</v>
      </c>
      <c r="F40" s="299"/>
      <c r="G40" s="299"/>
      <c r="H40" s="34">
        <f>F40*G40</f>
        <v>0</v>
      </c>
    </row>
    <row r="41" spans="1:8" ht="11.25">
      <c r="A41" s="14">
        <v>8</v>
      </c>
      <c r="B41" s="113" t="s">
        <v>87</v>
      </c>
      <c r="C41" s="132" t="s">
        <v>352</v>
      </c>
      <c r="D41" s="113" t="s">
        <v>141</v>
      </c>
      <c r="E41" s="129" t="s">
        <v>351</v>
      </c>
      <c r="F41" s="299"/>
      <c r="G41" s="299"/>
      <c r="H41" s="34">
        <f t="shared" si="0"/>
        <v>0</v>
      </c>
    </row>
    <row r="42" spans="1:8" ht="13.5" customHeight="1">
      <c r="A42" s="435">
        <v>9</v>
      </c>
      <c r="B42" s="446" t="s">
        <v>88</v>
      </c>
      <c r="C42" s="132" t="str">
        <f>B42</f>
        <v>Статические конденсаторы</v>
      </c>
      <c r="D42" s="446" t="s">
        <v>90</v>
      </c>
      <c r="E42" s="4">
        <v>35</v>
      </c>
      <c r="F42" s="299"/>
      <c r="G42" s="299"/>
      <c r="H42" s="34">
        <f>F42*G42</f>
        <v>0</v>
      </c>
    </row>
    <row r="43" spans="1:8" ht="11.25">
      <c r="A43" s="435"/>
      <c r="B43" s="446"/>
      <c r="C43" s="131" t="str">
        <f>B42</f>
        <v>Статические конденсаторы</v>
      </c>
      <c r="D43" s="446"/>
      <c r="E43" s="129" t="s">
        <v>351</v>
      </c>
      <c r="F43" s="299"/>
      <c r="G43" s="299"/>
      <c r="H43" s="34">
        <f>F43*G43</f>
        <v>0</v>
      </c>
    </row>
    <row r="44" spans="1:8" ht="22.5">
      <c r="A44" s="14">
        <v>10</v>
      </c>
      <c r="B44" s="113" t="s">
        <v>89</v>
      </c>
      <c r="C44" s="132" t="str">
        <f>B44</f>
        <v>Мачтовая (столбовая) ТП</v>
      </c>
      <c r="D44" s="113" t="s">
        <v>91</v>
      </c>
      <c r="E44" s="129" t="s">
        <v>351</v>
      </c>
      <c r="F44" s="299"/>
      <c r="G44" s="299"/>
      <c r="H44" s="34">
        <f t="shared" si="0"/>
        <v>0</v>
      </c>
    </row>
    <row r="45" spans="1:8" ht="22.5">
      <c r="A45" s="14">
        <v>11</v>
      </c>
      <c r="B45" s="113" t="s">
        <v>185</v>
      </c>
      <c r="C45" s="132" t="str">
        <f>B45</f>
        <v>Однотрансфор-маторная ТП, КТП</v>
      </c>
      <c r="D45" s="113" t="s">
        <v>92</v>
      </c>
      <c r="E45" s="129" t="s">
        <v>351</v>
      </c>
      <c r="F45" s="299"/>
      <c r="G45" s="299"/>
      <c r="H45" s="34">
        <f t="shared" si="0"/>
        <v>0</v>
      </c>
    </row>
    <row r="46" spans="1:8" ht="22.5">
      <c r="A46" s="14">
        <v>12</v>
      </c>
      <c r="B46" s="113" t="s">
        <v>146</v>
      </c>
      <c r="C46" s="132" t="str">
        <f>B46</f>
        <v>Двухтрансформаторная ТП, КТП</v>
      </c>
      <c r="D46" s="113" t="s">
        <v>92</v>
      </c>
      <c r="E46" s="129" t="s">
        <v>351</v>
      </c>
      <c r="F46" s="299"/>
      <c r="G46" s="299"/>
      <c r="H46" s="34">
        <f t="shared" si="0"/>
        <v>0</v>
      </c>
    </row>
    <row r="47" spans="1:8" ht="33.75">
      <c r="A47" s="14">
        <v>13</v>
      </c>
      <c r="B47" s="113" t="s">
        <v>184</v>
      </c>
      <c r="C47" s="132" t="str">
        <f>B47</f>
        <v>Однотрансфор-маторная подстанция 34/0,4 кВ </v>
      </c>
      <c r="D47" s="113" t="s">
        <v>206</v>
      </c>
      <c r="E47" s="4">
        <v>35</v>
      </c>
      <c r="F47" s="299"/>
      <c r="G47" s="299"/>
      <c r="H47" s="34">
        <f t="shared" si="0"/>
        <v>0</v>
      </c>
    </row>
    <row r="48" spans="1:8" ht="11.25">
      <c r="A48" s="435" t="s">
        <v>465</v>
      </c>
      <c r="B48" s="437" t="s">
        <v>55</v>
      </c>
      <c r="C48" s="437"/>
      <c r="D48" s="437"/>
      <c r="E48" s="4" t="s">
        <v>519</v>
      </c>
      <c r="F48" s="306"/>
      <c r="G48" s="306"/>
      <c r="H48" s="97">
        <f>H37+H36+H31+H30+H27+H26+H19+H18+H12+H11</f>
        <v>0</v>
      </c>
    </row>
    <row r="49" spans="1:8" ht="11.25">
      <c r="A49" s="435"/>
      <c r="B49" s="437"/>
      <c r="C49" s="437"/>
      <c r="D49" s="437"/>
      <c r="E49" s="4" t="s">
        <v>477</v>
      </c>
      <c r="F49" s="306"/>
      <c r="G49" s="306"/>
      <c r="H49" s="97">
        <f>H13+H20+H28+H32+H38+H42+H47</f>
        <v>0</v>
      </c>
    </row>
    <row r="50" spans="1:8" ht="11.25">
      <c r="A50" s="436"/>
      <c r="B50" s="449"/>
      <c r="C50" s="449"/>
      <c r="D50" s="449"/>
      <c r="E50" s="4" t="s">
        <v>478</v>
      </c>
      <c r="F50" s="344"/>
      <c r="G50" s="344"/>
      <c r="H50" s="182">
        <f>H21+H29+H33+H39+H40+H41+H43+H44+H45+H46</f>
        <v>0</v>
      </c>
    </row>
    <row r="51" spans="1:8" ht="12" thickBot="1">
      <c r="A51" s="448"/>
      <c r="B51" s="450"/>
      <c r="C51" s="450"/>
      <c r="D51" s="450"/>
      <c r="E51" s="87" t="s">
        <v>473</v>
      </c>
      <c r="F51" s="345"/>
      <c r="G51" s="345"/>
      <c r="H51" s="183">
        <f>SUM(H7:H47)-H48-H49-H50</f>
        <v>0</v>
      </c>
    </row>
  </sheetData>
  <sheetProtection password="CE28" sheet="1" objects="1" scenarios="1" formatCells="0" formatColumns="0" formatRows="0"/>
  <protectedRanges>
    <protectedRange sqref="F7:G47" name="Диапазон1"/>
  </protectedRanges>
  <mergeCells count="25">
    <mergeCell ref="A42:A43"/>
    <mergeCell ref="B42:B43"/>
    <mergeCell ref="D42:D43"/>
    <mergeCell ref="A48:A51"/>
    <mergeCell ref="B48:D51"/>
    <mergeCell ref="B34:B38"/>
    <mergeCell ref="D34:D38"/>
    <mergeCell ref="D14:D21"/>
    <mergeCell ref="A34:A38"/>
    <mergeCell ref="A22:A29"/>
    <mergeCell ref="B22:B29"/>
    <mergeCell ref="D22:D29"/>
    <mergeCell ref="D30:D33"/>
    <mergeCell ref="A30:A33"/>
    <mergeCell ref="B30:B33"/>
    <mergeCell ref="A14:A21"/>
    <mergeCell ref="A2:H2"/>
    <mergeCell ref="A4:A5"/>
    <mergeCell ref="B4:B5"/>
    <mergeCell ref="D4:D5"/>
    <mergeCell ref="B14:B21"/>
    <mergeCell ref="D7:D13"/>
    <mergeCell ref="A7:A13"/>
    <mergeCell ref="E4:E5"/>
    <mergeCell ref="B7:B13"/>
  </mergeCells>
  <printOptions horizontalCentered="1"/>
  <pageMargins left="0.62" right="0" top="0" bottom="0" header="0" footer="0"/>
  <pageSetup blackAndWhite="1"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29"/>
  <sheetViews>
    <sheetView workbookViewId="0" topLeftCell="A1">
      <selection activeCell="A1" sqref="A1"/>
    </sheetView>
  </sheetViews>
  <sheetFormatPr defaultColWidth="9.140625" defaultRowHeight="11.25"/>
  <cols>
    <col min="1" max="1" width="117.140625" style="175" customWidth="1"/>
    <col min="2" max="16384" width="0" style="0" hidden="1" customWidth="1"/>
  </cols>
  <sheetData>
    <row r="1" ht="11.25">
      <c r="A1" s="174" t="s">
        <v>259</v>
      </c>
    </row>
    <row r="2" ht="11.25">
      <c r="A2" s="69"/>
    </row>
    <row r="3" ht="11.25">
      <c r="A3" s="69" t="s">
        <v>552</v>
      </c>
    </row>
    <row r="4" ht="22.5">
      <c r="A4" s="69" t="s">
        <v>260</v>
      </c>
    </row>
    <row r="5" ht="11.25">
      <c r="A5" s="69" t="s">
        <v>261</v>
      </c>
    </row>
    <row r="6" ht="11.25">
      <c r="A6" s="69" t="s">
        <v>262</v>
      </c>
    </row>
    <row r="7" ht="11.25">
      <c r="A7" s="69" t="s">
        <v>263</v>
      </c>
    </row>
    <row r="8" ht="11.25">
      <c r="A8" s="69" t="s">
        <v>264</v>
      </c>
    </row>
    <row r="9" ht="11.25">
      <c r="A9" s="69" t="s">
        <v>265</v>
      </c>
    </row>
    <row r="10" ht="11.25">
      <c r="A10" s="69" t="s">
        <v>266</v>
      </c>
    </row>
    <row r="11" ht="11.25">
      <c r="A11" s="69" t="s">
        <v>267</v>
      </c>
    </row>
    <row r="12" ht="22.5">
      <c r="A12" s="69" t="s">
        <v>268</v>
      </c>
    </row>
    <row r="13" ht="11.25">
      <c r="A13" s="69" t="s">
        <v>269</v>
      </c>
    </row>
    <row r="14" ht="11.25">
      <c r="A14" s="69" t="s">
        <v>530</v>
      </c>
    </row>
    <row r="15" ht="11.25">
      <c r="A15" s="69" t="s">
        <v>531</v>
      </c>
    </row>
    <row r="16" ht="22.5">
      <c r="A16" s="69" t="s">
        <v>532</v>
      </c>
    </row>
    <row r="17" ht="22.5">
      <c r="A17" s="69" t="s">
        <v>533</v>
      </c>
    </row>
    <row r="18" ht="22.5">
      <c r="A18" s="69" t="s">
        <v>534</v>
      </c>
    </row>
    <row r="19" ht="22.5">
      <c r="A19" s="69" t="s">
        <v>535</v>
      </c>
    </row>
    <row r="20" ht="11.25">
      <c r="A20" s="69" t="s">
        <v>536</v>
      </c>
    </row>
    <row r="21" ht="22.5">
      <c r="A21" s="69" t="s">
        <v>537</v>
      </c>
    </row>
    <row r="22" ht="22.5">
      <c r="A22" s="69" t="s">
        <v>538</v>
      </c>
    </row>
    <row r="23" ht="11.25">
      <c r="A23" s="69"/>
    </row>
    <row r="24" ht="11.25">
      <c r="A24" s="69"/>
    </row>
    <row r="25" ht="11.25">
      <c r="A25" s="69"/>
    </row>
    <row r="26" ht="11.25">
      <c r="A26" s="69"/>
    </row>
    <row r="27" ht="11.25">
      <c r="A27" s="69"/>
    </row>
    <row r="28" ht="11.25">
      <c r="A28" s="69"/>
    </row>
    <row r="29" ht="11.25">
      <c r="A29" s="69"/>
    </row>
  </sheetData>
  <hyperlinks>
    <hyperlink ref="A4" r:id="rId1" display="Таблица № П1.3. Расчёт технологического расхода электрической энергии (потерь) в электрических сетях ЭСО (региональных электрических сетях)"/>
    <hyperlink ref="A5" r:id="rId2" display="Таблица № П1.4. Баланс электрической энергии по сетям ВН, СН1, СН2, и НН"/>
    <hyperlink ref="A6" r:id="rId3" display="Таблица № П1.5. Электрическая мощность по диапазонам напряжения ЭСО (региональной электрической сети)"/>
    <hyperlink ref="A7" r:id="rId4" display="Таблица № П1.6. Структура полезного отпуска электрической энергии (мощности) по группам потребителей ЭСО"/>
    <hyperlink ref="A8" r:id="rId5" display="Таблица № П1.13 Расчет суммы платы за услуги субъектов ФОРЭМ"/>
    <hyperlink ref="A9" r:id="rId6" display="Таблица № П1.15. Смета расходов "/>
    <hyperlink ref="A10" r:id="rId7" display="Таблица № П1.16. Расчет расходов на оплату труда "/>
    <hyperlink ref="A11" r:id="rId8" display="Таблица № П1.17. Расчет амортизационных отчислений на восстановление основных производственных фондов по ЭСО"/>
    <hyperlink ref="A12" r:id="rId9" display="Таблица П1.17.1 Расчет среднегодовой стоимости основных производственных фондов по линиям электропередач и подстанциям ЭСО"/>
    <hyperlink ref="A13" r:id="rId10" display="Таблица № П1.18.2. Калькуляция себестоимости передачи электрической энергии по ЭСО"/>
    <hyperlink ref="A14" r:id="rId11" display="Таблица № П1.20. Расчет источников финансирования капитальных вложений "/>
    <hyperlink ref="A15" r:id="rId12" display="Таблица № П1.20.1-4 Справка о финансировании и освоении капитальных вложений"/>
    <hyperlink ref="A16" r:id="rId13" display="Таблица № П1.21  Расчет балансовой прибыли, принимаемой при установлении тарифов на производство и передачу электрической и тепловой энергии по ЭСО"/>
    <hyperlink ref="A17" r:id="rId14" display="Таблица № П1.21.1-2 Расчет балансовой прибыли, принимаемой при установлении тарифов на передачу электрической энергии по ЭСО"/>
    <hyperlink ref="A18" r:id="rId15" display="Таблица № П1.24. Расчет платы за услуги по содержанию электрических сетей (плата за доступ) ЭСО (региональные электрические сети)"/>
    <hyperlink ref="A19" r:id="rId16" display="Таблица № П1.25 Расчет ставки по оплате технологического расхода (потерь) электрической энергии на ее передачу по сетям ЭСО (региональных электрических сетей)"/>
    <hyperlink ref="A20" r:id="rId17" display="Таблица № П1.27. Экономически обоснованные тарифы на электрическую энергию (мощность) по группам потребителей ЭСО"/>
    <hyperlink ref="A21" r:id="rId18" display="Таблица № П2.1 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"/>
    <hyperlink ref="A22" r:id="rId19" display="Таблица № П2.2 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"/>
    <hyperlink ref="A3" location="H?Name" display="Титульный лист РАСЧЕТ ТАРИФОВ НА УСЛУГИ ПО ПЕРЕДАЧЕ ЭЛЕКТРИЧЕСКОЙ ЭНЕРГИИ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9">
    <pageSetUpPr fitToPage="1"/>
  </sheetPr>
  <dimension ref="A1:M40"/>
  <sheetViews>
    <sheetView zoomScale="75" zoomScaleNormal="75" zoomScaleSheetLayoutView="75" workbookViewId="0" topLeftCell="A18">
      <selection activeCell="D40" sqref="D40"/>
    </sheetView>
  </sheetViews>
  <sheetFormatPr defaultColWidth="9.140625" defaultRowHeight="11.25"/>
  <cols>
    <col min="1" max="1" width="23.28125" style="0" customWidth="1"/>
    <col min="2" max="13" width="12.00390625" style="0" customWidth="1"/>
  </cols>
  <sheetData>
    <row r="1" ht="11.25">
      <c r="M1" s="68" t="s">
        <v>86</v>
      </c>
    </row>
    <row r="2" spans="1:13" ht="38.25" customHeight="1">
      <c r="A2" s="392" t="s">
        <v>80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4" spans="2:6" ht="11.25">
      <c r="B4" s="32" t="s">
        <v>519</v>
      </c>
      <c r="C4" s="32" t="s">
        <v>246</v>
      </c>
      <c r="D4" s="32" t="s">
        <v>247</v>
      </c>
      <c r="E4" s="32" t="s">
        <v>473</v>
      </c>
      <c r="F4" s="32" t="s">
        <v>469</v>
      </c>
    </row>
    <row r="5" spans="2:6" ht="11.25">
      <c r="B5" s="35">
        <f>'P2.1'!H27</f>
        <v>0</v>
      </c>
      <c r="C5" s="35">
        <f>'P2.1'!H38</f>
        <v>0</v>
      </c>
      <c r="D5" s="35">
        <f>'P2.1'!H39</f>
        <v>0</v>
      </c>
      <c r="E5" s="35">
        <f>'P2.1'!H44</f>
        <v>0</v>
      </c>
      <c r="F5" s="35">
        <f>SUM(B5:E5)</f>
        <v>0</v>
      </c>
    </row>
    <row r="6" spans="2:6" ht="11.25">
      <c r="B6" s="3"/>
      <c r="C6" s="3"/>
      <c r="D6" s="3"/>
      <c r="E6" s="3"/>
      <c r="F6" s="3"/>
    </row>
    <row r="7" spans="1:2" ht="11.25">
      <c r="A7" s="3"/>
      <c r="B7" s="3"/>
    </row>
    <row r="8" spans="1:13" ht="45.75" customHeight="1">
      <c r="A8" s="443" t="s">
        <v>512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</row>
    <row r="10" spans="1:6" ht="11.25">
      <c r="A10" s="3"/>
      <c r="B10" s="32" t="s">
        <v>519</v>
      </c>
      <c r="C10" s="32" t="s">
        <v>246</v>
      </c>
      <c r="D10" s="32" t="s">
        <v>247</v>
      </c>
      <c r="E10" s="32" t="s">
        <v>473</v>
      </c>
      <c r="F10" s="32" t="s">
        <v>469</v>
      </c>
    </row>
    <row r="11" spans="2:6" ht="11.25">
      <c r="B11" s="35">
        <f>'P2.2'!H48</f>
        <v>0</v>
      </c>
      <c r="C11" s="35">
        <f>'P2.2'!H49</f>
        <v>0</v>
      </c>
      <c r="D11" s="35">
        <f>'P2.2'!H50</f>
        <v>0</v>
      </c>
      <c r="E11" s="35">
        <f>'P2.2'!H51</f>
        <v>0</v>
      </c>
      <c r="F11" s="35">
        <f>SUM(B11:E11)</f>
        <v>0</v>
      </c>
    </row>
    <row r="14" spans="1:13" ht="18">
      <c r="A14" s="443" t="s">
        <v>200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</row>
    <row r="16" spans="2:6" ht="11.25">
      <c r="B16" s="32" t="s">
        <v>519</v>
      </c>
      <c r="C16" s="32" t="s">
        <v>246</v>
      </c>
      <c r="D16" s="32" t="s">
        <v>247</v>
      </c>
      <c r="E16" s="32" t="s">
        <v>473</v>
      </c>
      <c r="F16" s="32" t="s">
        <v>469</v>
      </c>
    </row>
    <row r="17" spans="2:6" ht="11.25">
      <c r="B17" s="35">
        <f>B5+B11</f>
        <v>0</v>
      </c>
      <c r="C17" s="35">
        <f>C5+C11</f>
        <v>0</v>
      </c>
      <c r="D17" s="35">
        <f>D5+D11</f>
        <v>0</v>
      </c>
      <c r="E17" s="35">
        <f>E5+E11</f>
        <v>0</v>
      </c>
      <c r="F17" s="35">
        <f>SUM(B17:E17)</f>
        <v>0</v>
      </c>
    </row>
    <row r="20" spans="1:13" ht="18">
      <c r="A20" s="443" t="s">
        <v>349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</row>
    <row r="22" spans="1:13" ht="38.25" customHeight="1">
      <c r="A22" s="32"/>
      <c r="B22" s="32"/>
      <c r="C22" s="58"/>
      <c r="D22" s="383" t="s">
        <v>346</v>
      </c>
      <c r="E22" s="383"/>
      <c r="F22" s="383" t="s">
        <v>513</v>
      </c>
      <c r="G22" s="383"/>
      <c r="H22" s="383" t="s">
        <v>347</v>
      </c>
      <c r="I22" s="383"/>
      <c r="J22" s="383" t="s">
        <v>348</v>
      </c>
      <c r="K22" s="383"/>
      <c r="L22" s="383" t="s">
        <v>174</v>
      </c>
      <c r="M22" s="383"/>
    </row>
    <row r="23" spans="1:13" ht="11.25">
      <c r="A23" s="32"/>
      <c r="B23" s="125">
        <f>БазовыйПериод</f>
        <v>2006</v>
      </c>
      <c r="C23" s="32">
        <f>ПериодРегулирования</f>
        <v>2007</v>
      </c>
      <c r="D23" s="125">
        <f>БазовыйПериод</f>
        <v>2006</v>
      </c>
      <c r="E23" s="32">
        <f>ПериодРегулирования</f>
        <v>2007</v>
      </c>
      <c r="F23" s="125">
        <f>БазовыйПериод</f>
        <v>2006</v>
      </c>
      <c r="G23" s="32">
        <f>ПериодРегулирования</f>
        <v>2007</v>
      </c>
      <c r="H23" s="125">
        <f>БазовыйПериод</f>
        <v>2006</v>
      </c>
      <c r="I23" s="32">
        <f>ПериодРегулирования</f>
        <v>2007</v>
      </c>
      <c r="J23" s="125">
        <f>БазовыйПериод</f>
        <v>2006</v>
      </c>
      <c r="K23" s="32">
        <f>ПериодРегулирования</f>
        <v>2007</v>
      </c>
      <c r="L23" s="125">
        <f>БазовыйПериод</f>
        <v>2006</v>
      </c>
      <c r="M23" s="32">
        <f>ПериодРегулирования</f>
        <v>2007</v>
      </c>
    </row>
    <row r="24" spans="1:13" ht="11.25">
      <c r="A24" s="4" t="s">
        <v>302</v>
      </c>
      <c r="B24" s="35">
        <f>'18.2'!H63</f>
        <v>0</v>
      </c>
      <c r="C24" s="35">
        <f>'18.2'!J55-'18.2'!J66</f>
        <v>0</v>
      </c>
      <c r="D24" s="35">
        <f>D25+D26+D27+D28</f>
        <v>0</v>
      </c>
      <c r="E24" s="35">
        <f>E25+E26+E27+E28</f>
        <v>0</v>
      </c>
      <c r="F24" s="35">
        <f>F25+F26+F27+F28</f>
        <v>0</v>
      </c>
      <c r="G24" s="35">
        <f>G25+G26+G27+G28</f>
        <v>0</v>
      </c>
      <c r="H24" s="70"/>
      <c r="I24" s="70"/>
      <c r="J24" s="70"/>
      <c r="K24" s="70"/>
      <c r="L24" s="35">
        <f>B24-D24</f>
        <v>0</v>
      </c>
      <c r="M24" s="35">
        <f>C24-E24</f>
        <v>0</v>
      </c>
    </row>
    <row r="25" spans="1:13" ht="11.25">
      <c r="A25" s="4" t="s">
        <v>519</v>
      </c>
      <c r="B25" s="35" t="e">
        <f aca="true" t="shared" si="0" ref="B25:C28">D25+L25</f>
        <v>#DIV/0!</v>
      </c>
      <c r="C25" s="35" t="e">
        <f t="shared" si="0"/>
        <v>#DIV/0!</v>
      </c>
      <c r="D25" s="35">
        <f aca="true" t="shared" si="1" ref="D25:E28">F25</f>
        <v>0</v>
      </c>
      <c r="E25" s="35">
        <f t="shared" si="1"/>
        <v>0</v>
      </c>
      <c r="F25" s="105">
        <f>'18.2'!H12</f>
        <v>0</v>
      </c>
      <c r="G25" s="35">
        <f>'17.1'!I24</f>
        <v>0</v>
      </c>
      <c r="H25" s="70"/>
      <c r="I25" s="70"/>
      <c r="J25" s="70"/>
      <c r="K25" s="70"/>
      <c r="L25" s="35" t="e">
        <f>L24*B17/F17</f>
        <v>#DIV/0!</v>
      </c>
      <c r="M25" s="35" t="e">
        <f>M24*B17/F17</f>
        <v>#DIV/0!</v>
      </c>
    </row>
    <row r="26" spans="1:13" ht="11.25">
      <c r="A26" s="4" t="s">
        <v>477</v>
      </c>
      <c r="B26" s="35" t="e">
        <f t="shared" si="0"/>
        <v>#DIV/0!</v>
      </c>
      <c r="C26" s="35" t="e">
        <f t="shared" si="0"/>
        <v>#DIV/0!</v>
      </c>
      <c r="D26" s="35">
        <f t="shared" si="1"/>
        <v>0</v>
      </c>
      <c r="E26" s="35">
        <f t="shared" si="1"/>
        <v>0</v>
      </c>
      <c r="F26" s="105">
        <f>'18.2'!H13</f>
        <v>0</v>
      </c>
      <c r="G26" s="35">
        <f>'17.1'!I25</f>
        <v>0</v>
      </c>
      <c r="H26" s="70"/>
      <c r="I26" s="70"/>
      <c r="J26" s="70"/>
      <c r="K26" s="70"/>
      <c r="L26" s="35" t="e">
        <f>L24*C17/F17</f>
        <v>#DIV/0!</v>
      </c>
      <c r="M26" s="35" t="e">
        <f>M24*C17/F17</f>
        <v>#DIV/0!</v>
      </c>
    </row>
    <row r="27" spans="1:13" ht="11.25">
      <c r="A27" s="4" t="s">
        <v>478</v>
      </c>
      <c r="B27" s="35" t="e">
        <f t="shared" si="0"/>
        <v>#DIV/0!</v>
      </c>
      <c r="C27" s="35" t="e">
        <f t="shared" si="0"/>
        <v>#DIV/0!</v>
      </c>
      <c r="D27" s="35">
        <f t="shared" si="1"/>
        <v>0</v>
      </c>
      <c r="E27" s="35">
        <f t="shared" si="1"/>
        <v>0</v>
      </c>
      <c r="F27" s="105">
        <f>'18.2'!H14</f>
        <v>0</v>
      </c>
      <c r="G27" s="35">
        <f>'17.1'!I26</f>
        <v>0</v>
      </c>
      <c r="H27" s="70"/>
      <c r="I27" s="70"/>
      <c r="J27" s="70"/>
      <c r="K27" s="70"/>
      <c r="L27" s="35" t="e">
        <f>L24*D17/F17</f>
        <v>#DIV/0!</v>
      </c>
      <c r="M27" s="35" t="e">
        <f>M24*D17/F17</f>
        <v>#DIV/0!</v>
      </c>
    </row>
    <row r="28" spans="1:13" ht="11.25">
      <c r="A28" s="4" t="s">
        <v>473</v>
      </c>
      <c r="B28" s="35" t="e">
        <f t="shared" si="0"/>
        <v>#DIV/0!</v>
      </c>
      <c r="C28" s="35" t="e">
        <f t="shared" si="0"/>
        <v>#DIV/0!</v>
      </c>
      <c r="D28" s="35">
        <f t="shared" si="1"/>
        <v>0</v>
      </c>
      <c r="E28" s="35">
        <f t="shared" si="1"/>
        <v>0</v>
      </c>
      <c r="F28" s="105">
        <f>'18.2'!H15</f>
        <v>0</v>
      </c>
      <c r="G28" s="35">
        <f>'17.1'!I27</f>
        <v>0</v>
      </c>
      <c r="H28" s="70"/>
      <c r="I28" s="70"/>
      <c r="J28" s="70"/>
      <c r="K28" s="70"/>
      <c r="L28" s="35" t="e">
        <f>L24*E17/F17</f>
        <v>#DIV/0!</v>
      </c>
      <c r="M28" s="35" t="e">
        <f>M24*E17/F17</f>
        <v>#DIV/0!</v>
      </c>
    </row>
    <row r="30" spans="1:13" ht="11.25">
      <c r="A30" s="4" t="s">
        <v>196</v>
      </c>
      <c r="B30" s="35">
        <f>'21.3'!G68</f>
        <v>0</v>
      </c>
      <c r="C30" s="35">
        <f>'21.3'!I68</f>
        <v>0</v>
      </c>
      <c r="D30" s="35">
        <f>D31+D32+D33+D34</f>
        <v>0</v>
      </c>
      <c r="E30" s="35">
        <f>E31+E32+E33+E34</f>
        <v>0</v>
      </c>
      <c r="F30" s="70"/>
      <c r="G30" s="70"/>
      <c r="H30" s="35">
        <f>H31+H32+H33+H34</f>
        <v>0</v>
      </c>
      <c r="I30" s="35">
        <f>I31+I32+I33+I34</f>
        <v>0</v>
      </c>
      <c r="J30" s="35">
        <f>J31+J32+J33+J34</f>
        <v>0</v>
      </c>
      <c r="K30" s="35">
        <f>K31+K32+K33+K34</f>
        <v>0</v>
      </c>
      <c r="L30" s="35">
        <f>B30-D30</f>
        <v>0</v>
      </c>
      <c r="M30" s="35">
        <f>C30-E30</f>
        <v>0</v>
      </c>
    </row>
    <row r="31" spans="1:13" ht="11.25">
      <c r="A31" s="4" t="s">
        <v>519</v>
      </c>
      <c r="B31" s="35" t="e">
        <f aca="true" t="shared" si="2" ref="B31:C34">D31+L31</f>
        <v>#DIV/0!</v>
      </c>
      <c r="C31" s="35" t="e">
        <f t="shared" si="2"/>
        <v>#DIV/0!</v>
      </c>
      <c r="D31" s="35">
        <f aca="true" t="shared" si="3" ref="D31:E34">H31+J31</f>
        <v>0</v>
      </c>
      <c r="E31" s="35">
        <f t="shared" si="3"/>
        <v>0</v>
      </c>
      <c r="F31" s="70"/>
      <c r="G31" s="70"/>
      <c r="H31" s="105">
        <f>'21.3'!G13</f>
        <v>0</v>
      </c>
      <c r="I31" s="105">
        <f>'21.3'!I13</f>
        <v>0</v>
      </c>
      <c r="J31" s="105">
        <f>'21.3'!G57</f>
        <v>0</v>
      </c>
      <c r="K31" s="105">
        <f>'21.3'!I57</f>
        <v>0</v>
      </c>
      <c r="L31" s="35" t="e">
        <f>L30*B17/F17</f>
        <v>#DIV/0!</v>
      </c>
      <c r="M31" s="35" t="e">
        <f>M30*B17/F17</f>
        <v>#DIV/0!</v>
      </c>
    </row>
    <row r="32" spans="1:13" ht="11.25">
      <c r="A32" s="4" t="s">
        <v>477</v>
      </c>
      <c r="B32" s="35" t="e">
        <f t="shared" si="2"/>
        <v>#DIV/0!</v>
      </c>
      <c r="C32" s="35" t="e">
        <f t="shared" si="2"/>
        <v>#DIV/0!</v>
      </c>
      <c r="D32" s="35">
        <f t="shared" si="3"/>
        <v>0</v>
      </c>
      <c r="E32" s="35">
        <f t="shared" si="3"/>
        <v>0</v>
      </c>
      <c r="F32" s="70"/>
      <c r="G32" s="70"/>
      <c r="H32" s="105">
        <f>'21.3'!G14</f>
        <v>0</v>
      </c>
      <c r="I32" s="105">
        <f>'21.3'!I14</f>
        <v>0</v>
      </c>
      <c r="J32" s="105">
        <f>'21.3'!G58</f>
        <v>0</v>
      </c>
      <c r="K32" s="105">
        <f>'21.3'!I58</f>
        <v>0</v>
      </c>
      <c r="L32" s="35" t="e">
        <f>L30*C17/F17</f>
        <v>#DIV/0!</v>
      </c>
      <c r="M32" s="35" t="e">
        <f>M30*C17/F17</f>
        <v>#DIV/0!</v>
      </c>
    </row>
    <row r="33" spans="1:13" ht="11.25">
      <c r="A33" s="4" t="s">
        <v>478</v>
      </c>
      <c r="B33" s="35" t="e">
        <f t="shared" si="2"/>
        <v>#DIV/0!</v>
      </c>
      <c r="C33" s="35" t="e">
        <f t="shared" si="2"/>
        <v>#DIV/0!</v>
      </c>
      <c r="D33" s="35">
        <f t="shared" si="3"/>
        <v>0</v>
      </c>
      <c r="E33" s="35">
        <f t="shared" si="3"/>
        <v>0</v>
      </c>
      <c r="F33" s="70"/>
      <c r="G33" s="70"/>
      <c r="H33" s="105">
        <f>'21.3'!G15</f>
        <v>0</v>
      </c>
      <c r="I33" s="105">
        <f>'21.3'!I15</f>
        <v>0</v>
      </c>
      <c r="J33" s="105">
        <f>'21.3'!G59</f>
        <v>0</v>
      </c>
      <c r="K33" s="105">
        <f>'21.3'!I59</f>
        <v>0</v>
      </c>
      <c r="L33" s="35" t="e">
        <f>L30*D17/F17</f>
        <v>#DIV/0!</v>
      </c>
      <c r="M33" s="35" t="e">
        <f>M30*D17/F17</f>
        <v>#DIV/0!</v>
      </c>
    </row>
    <row r="34" spans="1:13" ht="11.25">
      <c r="A34" s="4" t="s">
        <v>473</v>
      </c>
      <c r="B34" s="35" t="e">
        <f t="shared" si="2"/>
        <v>#DIV/0!</v>
      </c>
      <c r="C34" s="35" t="e">
        <f t="shared" si="2"/>
        <v>#DIV/0!</v>
      </c>
      <c r="D34" s="35">
        <f t="shared" si="3"/>
        <v>0</v>
      </c>
      <c r="E34" s="35">
        <f t="shared" si="3"/>
        <v>0</v>
      </c>
      <c r="F34" s="70"/>
      <c r="G34" s="70"/>
      <c r="H34" s="105">
        <f>'21.3'!G16</f>
        <v>0</v>
      </c>
      <c r="I34" s="105">
        <f>'21.3'!I16</f>
        <v>0</v>
      </c>
      <c r="J34" s="105">
        <f>'21.3'!G60</f>
        <v>0</v>
      </c>
      <c r="K34" s="105">
        <f>'21.3'!I60</f>
        <v>0</v>
      </c>
      <c r="L34" s="35" t="e">
        <f>L30*E17/F17</f>
        <v>#DIV/0!</v>
      </c>
      <c r="M34" s="35" t="e">
        <f>M30*E17/F17</f>
        <v>#DIV/0!</v>
      </c>
    </row>
    <row r="36" spans="1:13" ht="11.25">
      <c r="A36" s="4" t="s">
        <v>521</v>
      </c>
      <c r="B36" s="35">
        <f>B24+B30</f>
        <v>0</v>
      </c>
      <c r="C36" s="35">
        <f>C24+C30</f>
        <v>0</v>
      </c>
      <c r="D36" s="35">
        <f>D24+D30</f>
        <v>0</v>
      </c>
      <c r="E36" s="35">
        <f>E24+E30</f>
        <v>0</v>
      </c>
      <c r="F36" s="35">
        <f aca="true" t="shared" si="4" ref="F36:K36">F24+F30</f>
        <v>0</v>
      </c>
      <c r="G36" s="35">
        <f t="shared" si="4"/>
        <v>0</v>
      </c>
      <c r="H36" s="35">
        <f t="shared" si="4"/>
        <v>0</v>
      </c>
      <c r="I36" s="35">
        <f t="shared" si="4"/>
        <v>0</v>
      </c>
      <c r="J36" s="35">
        <f t="shared" si="4"/>
        <v>0</v>
      </c>
      <c r="K36" s="35">
        <f t="shared" si="4"/>
        <v>0</v>
      </c>
      <c r="L36" s="35">
        <f aca="true" t="shared" si="5" ref="L36:M40">L24+L30</f>
        <v>0</v>
      </c>
      <c r="M36" s="35">
        <f t="shared" si="5"/>
        <v>0</v>
      </c>
    </row>
    <row r="37" spans="1:13" ht="11.25">
      <c r="A37" s="4" t="s">
        <v>519</v>
      </c>
      <c r="B37" s="35" t="e">
        <f aca="true" t="shared" si="6" ref="B37:E38">B25+B31</f>
        <v>#DIV/0!</v>
      </c>
      <c r="C37" s="35" t="e">
        <f t="shared" si="6"/>
        <v>#DIV/0!</v>
      </c>
      <c r="D37" s="35">
        <f t="shared" si="6"/>
        <v>0</v>
      </c>
      <c r="E37" s="35">
        <f t="shared" si="6"/>
        <v>0</v>
      </c>
      <c r="F37" s="35">
        <f aca="true" t="shared" si="7" ref="F37:K37">F25+F31</f>
        <v>0</v>
      </c>
      <c r="G37" s="35">
        <f t="shared" si="7"/>
        <v>0</v>
      </c>
      <c r="H37" s="35">
        <f t="shared" si="7"/>
        <v>0</v>
      </c>
      <c r="I37" s="35">
        <f t="shared" si="7"/>
        <v>0</v>
      </c>
      <c r="J37" s="35">
        <f t="shared" si="7"/>
        <v>0</v>
      </c>
      <c r="K37" s="35">
        <f t="shared" si="7"/>
        <v>0</v>
      </c>
      <c r="L37" s="35" t="e">
        <f t="shared" si="5"/>
        <v>#DIV/0!</v>
      </c>
      <c r="M37" s="35" t="e">
        <f t="shared" si="5"/>
        <v>#DIV/0!</v>
      </c>
    </row>
    <row r="38" spans="1:13" ht="11.25">
      <c r="A38" s="4" t="s">
        <v>477</v>
      </c>
      <c r="B38" s="35" t="e">
        <f t="shared" si="6"/>
        <v>#DIV/0!</v>
      </c>
      <c r="C38" s="35" t="e">
        <f t="shared" si="6"/>
        <v>#DIV/0!</v>
      </c>
      <c r="D38" s="35">
        <f t="shared" si="6"/>
        <v>0</v>
      </c>
      <c r="E38" s="35">
        <f t="shared" si="6"/>
        <v>0</v>
      </c>
      <c r="F38" s="35">
        <f aca="true" t="shared" si="8" ref="F38:K38">F26+F32</f>
        <v>0</v>
      </c>
      <c r="G38" s="35">
        <f t="shared" si="8"/>
        <v>0</v>
      </c>
      <c r="H38" s="35">
        <f t="shared" si="8"/>
        <v>0</v>
      </c>
      <c r="I38" s="35">
        <f t="shared" si="8"/>
        <v>0</v>
      </c>
      <c r="J38" s="35">
        <f t="shared" si="8"/>
        <v>0</v>
      </c>
      <c r="K38" s="35">
        <f t="shared" si="8"/>
        <v>0</v>
      </c>
      <c r="L38" s="35" t="e">
        <f t="shared" si="5"/>
        <v>#DIV/0!</v>
      </c>
      <c r="M38" s="35" t="e">
        <f t="shared" si="5"/>
        <v>#DIV/0!</v>
      </c>
    </row>
    <row r="39" spans="1:13" ht="11.25">
      <c r="A39" s="4" t="s">
        <v>478</v>
      </c>
      <c r="B39" s="35" t="e">
        <f aca="true" t="shared" si="9" ref="B39:E40">B27+B33</f>
        <v>#DIV/0!</v>
      </c>
      <c r="C39" s="35" t="e">
        <f t="shared" si="9"/>
        <v>#DIV/0!</v>
      </c>
      <c r="D39" s="35">
        <f t="shared" si="9"/>
        <v>0</v>
      </c>
      <c r="E39" s="35">
        <f t="shared" si="9"/>
        <v>0</v>
      </c>
      <c r="F39" s="35">
        <f aca="true" t="shared" si="10" ref="F39:K39">F27+F33</f>
        <v>0</v>
      </c>
      <c r="G39" s="35">
        <f t="shared" si="10"/>
        <v>0</v>
      </c>
      <c r="H39" s="35">
        <f t="shared" si="10"/>
        <v>0</v>
      </c>
      <c r="I39" s="35">
        <f t="shared" si="10"/>
        <v>0</v>
      </c>
      <c r="J39" s="35">
        <f t="shared" si="10"/>
        <v>0</v>
      </c>
      <c r="K39" s="35">
        <f t="shared" si="10"/>
        <v>0</v>
      </c>
      <c r="L39" s="35" t="e">
        <f t="shared" si="5"/>
        <v>#DIV/0!</v>
      </c>
      <c r="M39" s="35" t="e">
        <f t="shared" si="5"/>
        <v>#DIV/0!</v>
      </c>
    </row>
    <row r="40" spans="1:13" ht="11.25">
      <c r="A40" s="4" t="s">
        <v>473</v>
      </c>
      <c r="B40" s="35" t="e">
        <f t="shared" si="9"/>
        <v>#DIV/0!</v>
      </c>
      <c r="C40" s="35" t="e">
        <f t="shared" si="9"/>
        <v>#DIV/0!</v>
      </c>
      <c r="D40" s="35">
        <f t="shared" si="9"/>
        <v>0</v>
      </c>
      <c r="E40" s="35">
        <f t="shared" si="9"/>
        <v>0</v>
      </c>
      <c r="F40" s="35">
        <f aca="true" t="shared" si="11" ref="F40:K40">F28+F34</f>
        <v>0</v>
      </c>
      <c r="G40" s="35">
        <f t="shared" si="11"/>
        <v>0</v>
      </c>
      <c r="H40" s="35">
        <f t="shared" si="11"/>
        <v>0</v>
      </c>
      <c r="I40" s="35">
        <f t="shared" si="11"/>
        <v>0</v>
      </c>
      <c r="J40" s="35">
        <f t="shared" si="11"/>
        <v>0</v>
      </c>
      <c r="K40" s="35">
        <f t="shared" si="11"/>
        <v>0</v>
      </c>
      <c r="L40" s="35" t="e">
        <f t="shared" si="5"/>
        <v>#DIV/0!</v>
      </c>
      <c r="M40" s="35" t="e">
        <f t="shared" si="5"/>
        <v>#DIV/0!</v>
      </c>
    </row>
  </sheetData>
  <sheetProtection password="E408" sheet="1" objects="1" scenarios="1" formatCells="0" formatColumns="0" formatRows="0"/>
  <protectedRanges>
    <protectedRange sqref="F30:G34 H24:K28" name="Диапазон1"/>
  </protectedRanges>
  <mergeCells count="9">
    <mergeCell ref="A2:M2"/>
    <mergeCell ref="A8:M8"/>
    <mergeCell ref="A14:M14"/>
    <mergeCell ref="D22:E22"/>
    <mergeCell ref="F22:G22"/>
    <mergeCell ref="H22:I22"/>
    <mergeCell ref="A20:M20"/>
    <mergeCell ref="J22:K22"/>
    <mergeCell ref="L22:M22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46"/>
    <pageSetUpPr fitToPage="1"/>
  </sheetPr>
  <dimension ref="A1:X21"/>
  <sheetViews>
    <sheetView tabSelected="1" zoomScale="50" zoomScaleNormal="50" zoomScaleSheetLayoutView="10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30" sqref="I30"/>
    </sheetView>
  </sheetViews>
  <sheetFormatPr defaultColWidth="9.140625" defaultRowHeight="11.25"/>
  <cols>
    <col min="1" max="1" width="8.7109375" style="0" customWidth="1"/>
    <col min="2" max="2" width="40.7109375" style="0" customWidth="1"/>
    <col min="3" max="3" width="5.421875" style="0" hidden="1" customWidth="1"/>
    <col min="4" max="4" width="11.7109375" style="0" customWidth="1"/>
    <col min="5" max="5" width="10.00390625" style="0" customWidth="1"/>
    <col min="6" max="24" width="8.28125" style="0" customWidth="1"/>
  </cols>
  <sheetData>
    <row r="1" ht="11.25">
      <c r="X1" s="68" t="s">
        <v>595</v>
      </c>
    </row>
    <row r="2" spans="1:24" ht="25.5" customHeight="1">
      <c r="A2" s="144" t="s">
        <v>556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ht="12" thickBot="1"/>
    <row r="4" spans="1:24" ht="38.25" customHeight="1">
      <c r="A4" s="377" t="s">
        <v>193</v>
      </c>
      <c r="B4" s="379" t="s">
        <v>401</v>
      </c>
      <c r="C4" s="384"/>
      <c r="D4" s="381" t="s">
        <v>568</v>
      </c>
      <c r="E4" s="377" t="s">
        <v>600</v>
      </c>
      <c r="F4" s="379"/>
      <c r="G4" s="379"/>
      <c r="H4" s="380"/>
      <c r="I4" s="377" t="s">
        <v>601</v>
      </c>
      <c r="J4" s="379"/>
      <c r="K4" s="379"/>
      <c r="L4" s="380"/>
      <c r="M4" s="377" t="s">
        <v>602</v>
      </c>
      <c r="N4" s="379"/>
      <c r="O4" s="379"/>
      <c r="P4" s="380"/>
      <c r="Q4" s="377" t="s">
        <v>619</v>
      </c>
      <c r="R4" s="379"/>
      <c r="S4" s="379"/>
      <c r="T4" s="380"/>
      <c r="U4" s="377" t="s">
        <v>603</v>
      </c>
      <c r="V4" s="379"/>
      <c r="W4" s="379"/>
      <c r="X4" s="380"/>
    </row>
    <row r="5" spans="1:24" ht="11.25">
      <c r="A5" s="378"/>
      <c r="B5" s="383"/>
      <c r="C5" s="385"/>
      <c r="D5" s="382"/>
      <c r="E5" s="31" t="s">
        <v>519</v>
      </c>
      <c r="F5" s="32" t="s">
        <v>477</v>
      </c>
      <c r="G5" s="32" t="s">
        <v>478</v>
      </c>
      <c r="H5" s="33" t="s">
        <v>473</v>
      </c>
      <c r="I5" s="31" t="s">
        <v>519</v>
      </c>
      <c r="J5" s="32" t="s">
        <v>477</v>
      </c>
      <c r="K5" s="32" t="s">
        <v>478</v>
      </c>
      <c r="L5" s="33" t="s">
        <v>473</v>
      </c>
      <c r="M5" s="31" t="s">
        <v>519</v>
      </c>
      <c r="N5" s="32" t="s">
        <v>477</v>
      </c>
      <c r="O5" s="32" t="s">
        <v>478</v>
      </c>
      <c r="P5" s="33" t="s">
        <v>473</v>
      </c>
      <c r="Q5" s="31" t="s">
        <v>519</v>
      </c>
      <c r="R5" s="32" t="s">
        <v>477</v>
      </c>
      <c r="S5" s="32" t="s">
        <v>478</v>
      </c>
      <c r="T5" s="33" t="s">
        <v>473</v>
      </c>
      <c r="U5" s="31" t="s">
        <v>519</v>
      </c>
      <c r="V5" s="32" t="s">
        <v>477</v>
      </c>
      <c r="W5" s="32" t="s">
        <v>478</v>
      </c>
      <c r="X5" s="33" t="s">
        <v>473</v>
      </c>
    </row>
    <row r="6" spans="1:24" ht="11.25">
      <c r="A6" s="31" t="s">
        <v>3</v>
      </c>
      <c r="B6" s="32">
        <v>2</v>
      </c>
      <c r="C6" s="58"/>
      <c r="D6" s="58" t="s">
        <v>5</v>
      </c>
      <c r="E6" s="31" t="s">
        <v>6</v>
      </c>
      <c r="F6" s="32" t="s">
        <v>7</v>
      </c>
      <c r="G6" s="32" t="s">
        <v>8</v>
      </c>
      <c r="H6" s="33" t="s">
        <v>399</v>
      </c>
      <c r="I6" s="31" t="s">
        <v>400</v>
      </c>
      <c r="J6" s="32" t="s">
        <v>604</v>
      </c>
      <c r="K6" s="32" t="s">
        <v>605</v>
      </c>
      <c r="L6" s="33" t="s">
        <v>606</v>
      </c>
      <c r="M6" s="31" t="s">
        <v>607</v>
      </c>
      <c r="N6" s="32" t="s">
        <v>608</v>
      </c>
      <c r="O6" s="32" t="s">
        <v>609</v>
      </c>
      <c r="P6" s="33" t="s">
        <v>610</v>
      </c>
      <c r="Q6" s="31" t="s">
        <v>611</v>
      </c>
      <c r="R6" s="32" t="s">
        <v>612</v>
      </c>
      <c r="S6" s="32" t="s">
        <v>613</v>
      </c>
      <c r="T6" s="33" t="s">
        <v>614</v>
      </c>
      <c r="U6" s="31" t="s">
        <v>615</v>
      </c>
      <c r="V6" s="32" t="s">
        <v>616</v>
      </c>
      <c r="W6" s="32" t="s">
        <v>617</v>
      </c>
      <c r="X6" s="33" t="s">
        <v>618</v>
      </c>
    </row>
    <row r="7" spans="1:24" ht="11.25">
      <c r="A7" s="14" t="s">
        <v>452</v>
      </c>
      <c r="B7" s="113" t="s">
        <v>569</v>
      </c>
      <c r="C7" s="77" t="s">
        <v>627</v>
      </c>
      <c r="D7" s="5" t="s">
        <v>570</v>
      </c>
      <c r="E7" s="203">
        <f aca="true" t="shared" si="0" ref="E7:X7">SUM(E8:E17)</f>
        <v>0</v>
      </c>
      <c r="F7" s="201">
        <f t="shared" si="0"/>
        <v>0</v>
      </c>
      <c r="G7" s="201">
        <f t="shared" si="0"/>
        <v>0</v>
      </c>
      <c r="H7" s="202">
        <f t="shared" si="0"/>
        <v>0</v>
      </c>
      <c r="I7" s="203">
        <f t="shared" si="0"/>
        <v>0</v>
      </c>
      <c r="J7" s="201">
        <f t="shared" si="0"/>
        <v>0</v>
      </c>
      <c r="K7" s="201">
        <f t="shared" si="0"/>
        <v>0</v>
      </c>
      <c r="L7" s="202">
        <f t="shared" si="0"/>
        <v>0</v>
      </c>
      <c r="M7" s="203">
        <f t="shared" si="0"/>
        <v>0</v>
      </c>
      <c r="N7" s="201">
        <f t="shared" si="0"/>
        <v>0</v>
      </c>
      <c r="O7" s="201">
        <f t="shared" si="0"/>
        <v>0</v>
      </c>
      <c r="P7" s="202">
        <f t="shared" si="0"/>
        <v>0</v>
      </c>
      <c r="Q7" s="203">
        <f t="shared" si="0"/>
        <v>0</v>
      </c>
      <c r="R7" s="201">
        <f t="shared" si="0"/>
        <v>0</v>
      </c>
      <c r="S7" s="201">
        <f t="shared" si="0"/>
        <v>0</v>
      </c>
      <c r="T7" s="202">
        <f t="shared" si="0"/>
        <v>0</v>
      </c>
      <c r="U7" s="203">
        <f t="shared" si="0"/>
        <v>0</v>
      </c>
      <c r="V7" s="201">
        <f t="shared" si="0"/>
        <v>0</v>
      </c>
      <c r="W7" s="201">
        <f t="shared" si="0"/>
        <v>0</v>
      </c>
      <c r="X7" s="202">
        <f t="shared" si="0"/>
        <v>0</v>
      </c>
    </row>
    <row r="8" spans="1:24" ht="33.75">
      <c r="A8" s="14" t="s">
        <v>571</v>
      </c>
      <c r="B8" s="113" t="s">
        <v>572</v>
      </c>
      <c r="C8" s="77" t="s">
        <v>628</v>
      </c>
      <c r="D8" s="5" t="s">
        <v>570</v>
      </c>
      <c r="E8" s="298"/>
      <c r="F8" s="299"/>
      <c r="G8" s="299"/>
      <c r="H8" s="300"/>
      <c r="I8" s="298"/>
      <c r="J8" s="299"/>
      <c r="K8" s="299"/>
      <c r="L8" s="300"/>
      <c r="M8" s="298"/>
      <c r="N8" s="299"/>
      <c r="O8" s="299"/>
      <c r="P8" s="300"/>
      <c r="Q8" s="298"/>
      <c r="R8" s="299"/>
      <c r="S8" s="299"/>
      <c r="T8" s="300"/>
      <c r="U8" s="298"/>
      <c r="V8" s="299"/>
      <c r="W8" s="299"/>
      <c r="X8" s="300"/>
    </row>
    <row r="9" spans="1:24" ht="45">
      <c r="A9" s="14" t="s">
        <v>573</v>
      </c>
      <c r="B9" s="113" t="s">
        <v>574</v>
      </c>
      <c r="C9" s="77" t="s">
        <v>629</v>
      </c>
      <c r="D9" s="5" t="s">
        <v>570</v>
      </c>
      <c r="E9" s="298"/>
      <c r="F9" s="299"/>
      <c r="G9" s="299"/>
      <c r="H9" s="300"/>
      <c r="I9" s="298"/>
      <c r="J9" s="299"/>
      <c r="K9" s="299"/>
      <c r="L9" s="300"/>
      <c r="M9" s="298"/>
      <c r="N9" s="299"/>
      <c r="O9" s="299"/>
      <c r="P9" s="300"/>
      <c r="Q9" s="298"/>
      <c r="R9" s="299"/>
      <c r="S9" s="299"/>
      <c r="T9" s="300"/>
      <c r="U9" s="298"/>
      <c r="V9" s="299"/>
      <c r="W9" s="299"/>
      <c r="X9" s="300"/>
    </row>
    <row r="10" spans="1:24" ht="22.5">
      <c r="A10" s="14" t="s">
        <v>575</v>
      </c>
      <c r="B10" s="113" t="s">
        <v>576</v>
      </c>
      <c r="C10" s="77" t="s">
        <v>630</v>
      </c>
      <c r="D10" s="5" t="s">
        <v>570</v>
      </c>
      <c r="E10" s="298"/>
      <c r="F10" s="299"/>
      <c r="G10" s="299"/>
      <c r="H10" s="300"/>
      <c r="I10" s="298"/>
      <c r="J10" s="299"/>
      <c r="K10" s="299"/>
      <c r="L10" s="300"/>
      <c r="M10" s="298"/>
      <c r="N10" s="299"/>
      <c r="O10" s="299"/>
      <c r="P10" s="300"/>
      <c r="Q10" s="298"/>
      <c r="R10" s="299"/>
      <c r="S10" s="299"/>
      <c r="T10" s="300"/>
      <c r="U10" s="298"/>
      <c r="V10" s="299"/>
      <c r="W10" s="299"/>
      <c r="X10" s="300"/>
    </row>
    <row r="11" spans="1:24" ht="56.25">
      <c r="A11" s="14" t="s">
        <v>577</v>
      </c>
      <c r="B11" s="113" t="s">
        <v>578</v>
      </c>
      <c r="C11" s="77" t="s">
        <v>631</v>
      </c>
      <c r="D11" s="5" t="s">
        <v>570</v>
      </c>
      <c r="E11" s="298"/>
      <c r="F11" s="299"/>
      <c r="G11" s="299"/>
      <c r="H11" s="300"/>
      <c r="I11" s="298"/>
      <c r="J11" s="299"/>
      <c r="K11" s="299"/>
      <c r="L11" s="300"/>
      <c r="M11" s="298"/>
      <c r="N11" s="299"/>
      <c r="O11" s="299"/>
      <c r="P11" s="300"/>
      <c r="Q11" s="298"/>
      <c r="R11" s="299"/>
      <c r="S11" s="299"/>
      <c r="T11" s="300"/>
      <c r="U11" s="298"/>
      <c r="V11" s="299"/>
      <c r="W11" s="299"/>
      <c r="X11" s="300"/>
    </row>
    <row r="12" spans="1:24" ht="67.5">
      <c r="A12" s="14" t="s">
        <v>579</v>
      </c>
      <c r="B12" s="113" t="s">
        <v>580</v>
      </c>
      <c r="C12" s="77" t="s">
        <v>632</v>
      </c>
      <c r="D12" s="5" t="s">
        <v>570</v>
      </c>
      <c r="E12" s="298"/>
      <c r="F12" s="299"/>
      <c r="G12" s="299"/>
      <c r="H12" s="300"/>
      <c r="I12" s="298"/>
      <c r="J12" s="299"/>
      <c r="K12" s="299"/>
      <c r="L12" s="300"/>
      <c r="M12" s="298"/>
      <c r="N12" s="299"/>
      <c r="O12" s="299"/>
      <c r="P12" s="300"/>
      <c r="Q12" s="298"/>
      <c r="R12" s="299"/>
      <c r="S12" s="299"/>
      <c r="T12" s="300"/>
      <c r="U12" s="298"/>
      <c r="V12" s="299"/>
      <c r="W12" s="299"/>
      <c r="X12" s="300"/>
    </row>
    <row r="13" spans="1:24" ht="11.25">
      <c r="A13" s="14" t="s">
        <v>581</v>
      </c>
      <c r="B13" s="113" t="s">
        <v>582</v>
      </c>
      <c r="C13" s="77" t="s">
        <v>633</v>
      </c>
      <c r="D13" s="5" t="s">
        <v>570</v>
      </c>
      <c r="E13" s="298"/>
      <c r="F13" s="299"/>
      <c r="G13" s="299"/>
      <c r="H13" s="300"/>
      <c r="I13" s="298"/>
      <c r="J13" s="299"/>
      <c r="K13" s="299"/>
      <c r="L13" s="300"/>
      <c r="M13" s="298"/>
      <c r="N13" s="299"/>
      <c r="O13" s="299"/>
      <c r="P13" s="300"/>
      <c r="Q13" s="298"/>
      <c r="R13" s="299"/>
      <c r="S13" s="299"/>
      <c r="T13" s="300"/>
      <c r="U13" s="298"/>
      <c r="V13" s="299"/>
      <c r="W13" s="299"/>
      <c r="X13" s="300"/>
    </row>
    <row r="14" spans="1:24" ht="22.5">
      <c r="A14" s="14" t="s">
        <v>583</v>
      </c>
      <c r="B14" s="113" t="s">
        <v>584</v>
      </c>
      <c r="C14" s="77" t="s">
        <v>634</v>
      </c>
      <c r="D14" s="5" t="s">
        <v>570</v>
      </c>
      <c r="E14" s="298"/>
      <c r="F14" s="299"/>
      <c r="G14" s="299"/>
      <c r="H14" s="300"/>
      <c r="I14" s="298"/>
      <c r="J14" s="299"/>
      <c r="K14" s="299"/>
      <c r="L14" s="300"/>
      <c r="M14" s="298"/>
      <c r="N14" s="299"/>
      <c r="O14" s="299"/>
      <c r="P14" s="300"/>
      <c r="Q14" s="298"/>
      <c r="R14" s="299"/>
      <c r="S14" s="299"/>
      <c r="T14" s="300"/>
      <c r="U14" s="298"/>
      <c r="V14" s="299"/>
      <c r="W14" s="299"/>
      <c r="X14" s="300"/>
    </row>
    <row r="15" spans="1:24" ht="11.25">
      <c r="A15" s="14" t="s">
        <v>585</v>
      </c>
      <c r="B15" s="113" t="s">
        <v>586</v>
      </c>
      <c r="C15" s="77" t="s">
        <v>635</v>
      </c>
      <c r="D15" s="5" t="s">
        <v>570</v>
      </c>
      <c r="E15" s="298"/>
      <c r="F15" s="299"/>
      <c r="G15" s="299"/>
      <c r="H15" s="300"/>
      <c r="I15" s="298"/>
      <c r="J15" s="299"/>
      <c r="K15" s="299"/>
      <c r="L15" s="300"/>
      <c r="M15" s="298"/>
      <c r="N15" s="299"/>
      <c r="O15" s="299"/>
      <c r="P15" s="300"/>
      <c r="Q15" s="298"/>
      <c r="R15" s="299"/>
      <c r="S15" s="299"/>
      <c r="T15" s="300"/>
      <c r="U15" s="298"/>
      <c r="V15" s="299"/>
      <c r="W15" s="299"/>
      <c r="X15" s="300"/>
    </row>
    <row r="16" spans="1:24" ht="22.5">
      <c r="A16" s="14" t="s">
        <v>587</v>
      </c>
      <c r="B16" s="113" t="s">
        <v>588</v>
      </c>
      <c r="C16" s="77" t="s">
        <v>636</v>
      </c>
      <c r="D16" s="5" t="s">
        <v>570</v>
      </c>
      <c r="E16" s="298"/>
      <c r="F16" s="299"/>
      <c r="G16" s="299"/>
      <c r="H16" s="300"/>
      <c r="I16" s="298"/>
      <c r="J16" s="299"/>
      <c r="K16" s="299"/>
      <c r="L16" s="300"/>
      <c r="M16" s="298"/>
      <c r="N16" s="299"/>
      <c r="O16" s="299"/>
      <c r="P16" s="300"/>
      <c r="Q16" s="298"/>
      <c r="R16" s="299"/>
      <c r="S16" s="299"/>
      <c r="T16" s="300"/>
      <c r="U16" s="298"/>
      <c r="V16" s="299"/>
      <c r="W16" s="299"/>
      <c r="X16" s="300"/>
    </row>
    <row r="17" spans="1:24" ht="22.5">
      <c r="A17" s="14" t="s">
        <v>589</v>
      </c>
      <c r="B17" s="113" t="s">
        <v>590</v>
      </c>
      <c r="C17" s="77" t="s">
        <v>637</v>
      </c>
      <c r="D17" s="5" t="s">
        <v>570</v>
      </c>
      <c r="E17" s="298"/>
      <c r="F17" s="299"/>
      <c r="G17" s="299"/>
      <c r="H17" s="300"/>
      <c r="I17" s="298"/>
      <c r="J17" s="299"/>
      <c r="K17" s="299"/>
      <c r="L17" s="300"/>
      <c r="M17" s="298"/>
      <c r="N17" s="299"/>
      <c r="O17" s="299"/>
      <c r="P17" s="300"/>
      <c r="Q17" s="298"/>
      <c r="R17" s="299"/>
      <c r="S17" s="299"/>
      <c r="T17" s="300"/>
      <c r="U17" s="298"/>
      <c r="V17" s="299"/>
      <c r="W17" s="299"/>
      <c r="X17" s="300"/>
    </row>
    <row r="18" spans="1:24" ht="11.25">
      <c r="A18" s="14" t="s">
        <v>453</v>
      </c>
      <c r="B18" s="113" t="s">
        <v>850</v>
      </c>
      <c r="C18" s="77" t="s">
        <v>638</v>
      </c>
      <c r="D18" s="5" t="s">
        <v>570</v>
      </c>
      <c r="E18" s="298"/>
      <c r="F18" s="299"/>
      <c r="G18" s="299"/>
      <c r="H18" s="300"/>
      <c r="I18" s="298"/>
      <c r="J18" s="299"/>
      <c r="K18" s="299"/>
      <c r="L18" s="300"/>
      <c r="M18" s="298"/>
      <c r="N18" s="299"/>
      <c r="O18" s="299"/>
      <c r="P18" s="300"/>
      <c r="Q18" s="298"/>
      <c r="R18" s="299"/>
      <c r="S18" s="299"/>
      <c r="T18" s="300"/>
      <c r="U18" s="298"/>
      <c r="V18" s="299"/>
      <c r="W18" s="299"/>
      <c r="X18" s="300"/>
    </row>
    <row r="19" spans="1:24" ht="11.25">
      <c r="A19" s="14" t="s">
        <v>591</v>
      </c>
      <c r="B19" s="113" t="s">
        <v>592</v>
      </c>
      <c r="C19" s="77" t="s">
        <v>639</v>
      </c>
      <c r="D19" s="5" t="s">
        <v>570</v>
      </c>
      <c r="E19" s="298"/>
      <c r="F19" s="299"/>
      <c r="G19" s="299"/>
      <c r="H19" s="300"/>
      <c r="I19" s="298"/>
      <c r="J19" s="299"/>
      <c r="K19" s="299"/>
      <c r="L19" s="300"/>
      <c r="M19" s="298"/>
      <c r="N19" s="299"/>
      <c r="O19" s="299"/>
      <c r="P19" s="300"/>
      <c r="Q19" s="298"/>
      <c r="R19" s="299"/>
      <c r="S19" s="299"/>
      <c r="T19" s="300"/>
      <c r="U19" s="298"/>
      <c r="V19" s="299"/>
      <c r="W19" s="299"/>
      <c r="X19" s="300"/>
    </row>
    <row r="20" spans="1:24" ht="33.75">
      <c r="A20" s="14" t="s">
        <v>454</v>
      </c>
      <c r="B20" s="113" t="s">
        <v>593</v>
      </c>
      <c r="C20" s="77" t="s">
        <v>640</v>
      </c>
      <c r="D20" s="5" t="s">
        <v>570</v>
      </c>
      <c r="E20" s="298"/>
      <c r="F20" s="299"/>
      <c r="G20" s="299"/>
      <c r="H20" s="300"/>
      <c r="I20" s="298"/>
      <c r="J20" s="299"/>
      <c r="K20" s="299"/>
      <c r="L20" s="300"/>
      <c r="M20" s="298"/>
      <c r="N20" s="299"/>
      <c r="O20" s="299"/>
      <c r="P20" s="300"/>
      <c r="Q20" s="298"/>
      <c r="R20" s="299"/>
      <c r="S20" s="299"/>
      <c r="T20" s="300"/>
      <c r="U20" s="298"/>
      <c r="V20" s="299"/>
      <c r="W20" s="299"/>
      <c r="X20" s="300"/>
    </row>
    <row r="21" spans="1:24" ht="12" thickBot="1">
      <c r="A21" s="204" t="s">
        <v>455</v>
      </c>
      <c r="B21" s="205" t="s">
        <v>594</v>
      </c>
      <c r="C21" s="252" t="s">
        <v>641</v>
      </c>
      <c r="D21" s="206" t="s">
        <v>570</v>
      </c>
      <c r="E21" s="99">
        <f aca="true" t="shared" si="1" ref="E21:X21">E7+E18+E20</f>
        <v>0</v>
      </c>
      <c r="F21" s="100">
        <f t="shared" si="1"/>
        <v>0</v>
      </c>
      <c r="G21" s="100">
        <f t="shared" si="1"/>
        <v>0</v>
      </c>
      <c r="H21" s="98">
        <f t="shared" si="1"/>
        <v>0</v>
      </c>
      <c r="I21" s="99">
        <f t="shared" si="1"/>
        <v>0</v>
      </c>
      <c r="J21" s="100">
        <f t="shared" si="1"/>
        <v>0</v>
      </c>
      <c r="K21" s="100">
        <f t="shared" si="1"/>
        <v>0</v>
      </c>
      <c r="L21" s="98">
        <f t="shared" si="1"/>
        <v>0</v>
      </c>
      <c r="M21" s="99">
        <f t="shared" si="1"/>
        <v>0</v>
      </c>
      <c r="N21" s="100">
        <f t="shared" si="1"/>
        <v>0</v>
      </c>
      <c r="O21" s="100">
        <f t="shared" si="1"/>
        <v>0</v>
      </c>
      <c r="P21" s="98">
        <f t="shared" si="1"/>
        <v>0</v>
      </c>
      <c r="Q21" s="99">
        <f t="shared" si="1"/>
        <v>0</v>
      </c>
      <c r="R21" s="100">
        <f t="shared" si="1"/>
        <v>0</v>
      </c>
      <c r="S21" s="100">
        <f t="shared" si="1"/>
        <v>0</v>
      </c>
      <c r="T21" s="98">
        <f t="shared" si="1"/>
        <v>0</v>
      </c>
      <c r="U21" s="99">
        <f t="shared" si="1"/>
        <v>0</v>
      </c>
      <c r="V21" s="100">
        <f t="shared" si="1"/>
        <v>0</v>
      </c>
      <c r="W21" s="100">
        <f t="shared" si="1"/>
        <v>0</v>
      </c>
      <c r="X21" s="98">
        <f t="shared" si="1"/>
        <v>0</v>
      </c>
    </row>
  </sheetData>
  <sheetProtection password="CE28" sheet="1" objects="1" scenarios="1" formatCells="0" formatColumns="0" formatRows="0"/>
  <protectedRanges>
    <protectedRange sqref="E8:X20" name="Диапазон1"/>
  </protectedRanges>
  <mergeCells count="9">
    <mergeCell ref="A4:A5"/>
    <mergeCell ref="E4:H4"/>
    <mergeCell ref="U4:X4"/>
    <mergeCell ref="D4:D5"/>
    <mergeCell ref="B4:B5"/>
    <mergeCell ref="M4:P4"/>
    <mergeCell ref="I4:L4"/>
    <mergeCell ref="Q4:T4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6"/>
  </sheetPr>
  <dimension ref="A1:AD29"/>
  <sheetViews>
    <sheetView zoomScale="75" zoomScaleNormal="75" zoomScaleSheetLayoutView="75" workbookViewId="0" topLeftCell="A1">
      <pane xSplit="5" ySplit="7" topLeftCell="X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A22" sqref="AA22:AD28"/>
    </sheetView>
  </sheetViews>
  <sheetFormatPr defaultColWidth="9.140625" defaultRowHeight="11.25"/>
  <cols>
    <col min="1" max="1" width="6.28125" style="0" customWidth="1"/>
    <col min="2" max="2" width="52.7109375" style="69" customWidth="1"/>
    <col min="3" max="3" width="9.140625" style="69" hidden="1" customWidth="1"/>
    <col min="4" max="4" width="7.421875" style="69" hidden="1" customWidth="1"/>
    <col min="5" max="5" width="95.00390625" style="69" hidden="1" customWidth="1"/>
    <col min="6" max="7" width="9.7109375" style="0" customWidth="1"/>
    <col min="8" max="10" width="8.57421875" style="0" customWidth="1"/>
    <col min="11" max="11" width="9.7109375" style="0" customWidth="1"/>
    <col min="12" max="15" width="8.57421875" style="0" customWidth="1"/>
    <col min="16" max="16" width="9.7109375" style="0" customWidth="1"/>
    <col min="17" max="20" width="8.57421875" style="0" customWidth="1"/>
    <col min="21" max="21" width="9.7109375" style="0" customWidth="1"/>
    <col min="22" max="25" width="8.57421875" style="0" customWidth="1"/>
  </cols>
  <sheetData>
    <row r="1" spans="1:30" ht="12.75">
      <c r="A1" s="25"/>
      <c r="B1" s="26"/>
      <c r="C1" s="26"/>
      <c r="D1" s="26"/>
      <c r="E1" s="26"/>
      <c r="F1" s="25"/>
      <c r="G1" s="25"/>
      <c r="H1" s="25"/>
      <c r="I1" s="25"/>
      <c r="J1" s="25"/>
      <c r="K1" s="25"/>
      <c r="L1" s="25"/>
      <c r="M1" s="25"/>
      <c r="N1" s="25"/>
      <c r="O1" s="25"/>
      <c r="AD1" s="68" t="s">
        <v>497</v>
      </c>
    </row>
    <row r="2" spans="1:30" ht="19.5" customHeight="1">
      <c r="A2" s="392" t="s">
        <v>30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</row>
    <row r="3" ht="12" thickBot="1">
      <c r="AD3" s="68" t="s">
        <v>543</v>
      </c>
    </row>
    <row r="4" spans="1:30" ht="11.25" customHeight="1">
      <c r="A4" s="377" t="s">
        <v>136</v>
      </c>
      <c r="B4" s="393" t="s">
        <v>401</v>
      </c>
      <c r="C4" s="389"/>
      <c r="D4" s="389"/>
      <c r="E4" s="386"/>
      <c r="F4" s="395" t="s">
        <v>600</v>
      </c>
      <c r="G4" s="396"/>
      <c r="H4" s="396"/>
      <c r="I4" s="396"/>
      <c r="J4" s="397"/>
      <c r="K4" s="377" t="s">
        <v>601</v>
      </c>
      <c r="L4" s="379"/>
      <c r="M4" s="379"/>
      <c r="N4" s="379"/>
      <c r="O4" s="380"/>
      <c r="P4" s="377" t="s">
        <v>602</v>
      </c>
      <c r="Q4" s="379"/>
      <c r="R4" s="379"/>
      <c r="S4" s="379"/>
      <c r="T4" s="380"/>
      <c r="U4" s="377" t="s">
        <v>619</v>
      </c>
      <c r="V4" s="379"/>
      <c r="W4" s="379"/>
      <c r="X4" s="379"/>
      <c r="Y4" s="381"/>
      <c r="Z4" s="377" t="s">
        <v>603</v>
      </c>
      <c r="AA4" s="379"/>
      <c r="AB4" s="379"/>
      <c r="AC4" s="379"/>
      <c r="AD4" s="380"/>
    </row>
    <row r="5" spans="1:30" ht="11.25" customHeight="1" hidden="1">
      <c r="A5" s="378"/>
      <c r="B5" s="394"/>
      <c r="C5" s="390"/>
      <c r="D5" s="390"/>
      <c r="E5" s="387"/>
      <c r="F5" s="31" t="str">
        <f>F4</f>
        <v>2005 утверждено</v>
      </c>
      <c r="G5" s="32" t="str">
        <f>F4</f>
        <v>2005 утверждено</v>
      </c>
      <c r="H5" s="32" t="str">
        <f>F4</f>
        <v>2005 утверждено</v>
      </c>
      <c r="I5" s="32" t="str">
        <f>F4</f>
        <v>2005 утверждено</v>
      </c>
      <c r="J5" s="33" t="str">
        <f>F4</f>
        <v>2005 утверждено</v>
      </c>
      <c r="K5" s="31" t="str">
        <f>K4</f>
        <v>2005 факт</v>
      </c>
      <c r="L5" s="32" t="str">
        <f>K4</f>
        <v>2005 факт</v>
      </c>
      <c r="M5" s="32" t="str">
        <f>K4</f>
        <v>2005 факт</v>
      </c>
      <c r="N5" s="32" t="str">
        <f>K4</f>
        <v>2005 факт</v>
      </c>
      <c r="O5" s="33" t="str">
        <f>K4</f>
        <v>2005 факт</v>
      </c>
      <c r="P5" s="31" t="str">
        <f>P4</f>
        <v>2006 утверждено</v>
      </c>
      <c r="Q5" s="32" t="str">
        <f>P4</f>
        <v>2006 утверждено</v>
      </c>
      <c r="R5" s="32" t="str">
        <f>P4</f>
        <v>2006 утверждено</v>
      </c>
      <c r="S5" s="32" t="str">
        <f>P4</f>
        <v>2006 утверждено</v>
      </c>
      <c r="T5" s="33" t="str">
        <f>P4</f>
        <v>2006 утверждено</v>
      </c>
      <c r="U5" s="31" t="str">
        <f>U4</f>
        <v>2006 ожидаемое</v>
      </c>
      <c r="V5" s="32" t="str">
        <f>U4</f>
        <v>2006 ожидаемое</v>
      </c>
      <c r="W5" s="32" t="str">
        <f>U4</f>
        <v>2006 ожидаемое</v>
      </c>
      <c r="X5" s="32" t="str">
        <f>U4</f>
        <v>2006 ожидаемое</v>
      </c>
      <c r="Y5" s="58" t="str">
        <f>U4</f>
        <v>2006 ожидаемое</v>
      </c>
      <c r="Z5" s="31" t="str">
        <f>Z4</f>
        <v>2007 план</v>
      </c>
      <c r="AA5" s="32" t="str">
        <f>Z4</f>
        <v>2007 план</v>
      </c>
      <c r="AB5" s="32" t="str">
        <f>Z4</f>
        <v>2007 план</v>
      </c>
      <c r="AC5" s="32" t="str">
        <f>Z4</f>
        <v>2007 план</v>
      </c>
      <c r="AD5" s="33" t="str">
        <f>Z4</f>
        <v>2007 план</v>
      </c>
    </row>
    <row r="6" spans="1:30" ht="11.25">
      <c r="A6" s="378"/>
      <c r="B6" s="394"/>
      <c r="C6" s="391"/>
      <c r="D6" s="391"/>
      <c r="E6" s="388"/>
      <c r="F6" s="31" t="s">
        <v>469</v>
      </c>
      <c r="G6" s="32" t="s">
        <v>519</v>
      </c>
      <c r="H6" s="32" t="s">
        <v>477</v>
      </c>
      <c r="I6" s="32" t="s">
        <v>478</v>
      </c>
      <c r="J6" s="33" t="s">
        <v>473</v>
      </c>
      <c r="K6" s="31" t="s">
        <v>469</v>
      </c>
      <c r="L6" s="32" t="s">
        <v>519</v>
      </c>
      <c r="M6" s="32" t="s">
        <v>477</v>
      </c>
      <c r="N6" s="32" t="s">
        <v>478</v>
      </c>
      <c r="O6" s="33" t="s">
        <v>473</v>
      </c>
      <c r="P6" s="31" t="s">
        <v>469</v>
      </c>
      <c r="Q6" s="32" t="s">
        <v>519</v>
      </c>
      <c r="R6" s="32" t="s">
        <v>477</v>
      </c>
      <c r="S6" s="32" t="s">
        <v>478</v>
      </c>
      <c r="T6" s="33" t="s">
        <v>473</v>
      </c>
      <c r="U6" s="31" t="s">
        <v>469</v>
      </c>
      <c r="V6" s="32" t="s">
        <v>519</v>
      </c>
      <c r="W6" s="32" t="s">
        <v>477</v>
      </c>
      <c r="X6" s="32" t="s">
        <v>478</v>
      </c>
      <c r="Y6" s="58" t="s">
        <v>473</v>
      </c>
      <c r="Z6" s="31" t="s">
        <v>469</v>
      </c>
      <c r="AA6" s="32" t="s">
        <v>519</v>
      </c>
      <c r="AB6" s="32" t="s">
        <v>477</v>
      </c>
      <c r="AC6" s="32" t="s">
        <v>478</v>
      </c>
      <c r="AD6" s="33" t="s">
        <v>473</v>
      </c>
    </row>
    <row r="7" spans="1:30" ht="12" thickBot="1">
      <c r="A7" s="217">
        <v>1</v>
      </c>
      <c r="B7" s="207">
        <v>2</v>
      </c>
      <c r="C7" s="246"/>
      <c r="D7" s="246"/>
      <c r="E7" s="246"/>
      <c r="F7" s="217">
        <v>3</v>
      </c>
      <c r="G7" s="218">
        <v>4</v>
      </c>
      <c r="H7" s="218">
        <v>5</v>
      </c>
      <c r="I7" s="218">
        <v>6</v>
      </c>
      <c r="J7" s="219">
        <v>7</v>
      </c>
      <c r="K7" s="56">
        <v>8</v>
      </c>
      <c r="L7" s="57">
        <v>9</v>
      </c>
      <c r="M7" s="57">
        <v>10</v>
      </c>
      <c r="N7" s="57">
        <v>11</v>
      </c>
      <c r="O7" s="59">
        <v>12</v>
      </c>
      <c r="P7" s="56">
        <v>13</v>
      </c>
      <c r="Q7" s="57">
        <v>14</v>
      </c>
      <c r="R7" s="57">
        <v>15</v>
      </c>
      <c r="S7" s="57">
        <v>16</v>
      </c>
      <c r="T7" s="59">
        <v>17</v>
      </c>
      <c r="U7" s="56">
        <v>18</v>
      </c>
      <c r="V7" s="57">
        <v>19</v>
      </c>
      <c r="W7" s="57">
        <v>20</v>
      </c>
      <c r="X7" s="57">
        <v>21</v>
      </c>
      <c r="Y7" s="88">
        <v>22</v>
      </c>
      <c r="Z7" s="56">
        <v>23</v>
      </c>
      <c r="AA7" s="57">
        <v>24</v>
      </c>
      <c r="AB7" s="57">
        <v>25</v>
      </c>
      <c r="AC7" s="57">
        <v>26</v>
      </c>
      <c r="AD7" s="59">
        <v>27</v>
      </c>
    </row>
    <row r="8" spans="1:30" ht="11.25">
      <c r="A8" s="74" t="s">
        <v>452</v>
      </c>
      <c r="B8" s="76" t="s">
        <v>20</v>
      </c>
      <c r="C8" s="253" t="s">
        <v>627</v>
      </c>
      <c r="D8" s="253" t="s">
        <v>670</v>
      </c>
      <c r="E8" s="253" t="s">
        <v>653</v>
      </c>
      <c r="F8" s="75">
        <f aca="true" t="shared" si="0" ref="F8:AD8">F9+F15+F16+F17</f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236">
        <f t="shared" si="0"/>
        <v>0</v>
      </c>
      <c r="K8" s="7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6">
        <f t="shared" si="0"/>
        <v>0</v>
      </c>
      <c r="P8" s="7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6">
        <f t="shared" si="0"/>
        <v>0</v>
      </c>
      <c r="U8" s="242">
        <f t="shared" si="0"/>
        <v>0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236">
        <f t="shared" si="0"/>
        <v>0</v>
      </c>
      <c r="Z8" s="75">
        <f t="shared" si="0"/>
        <v>0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6">
        <f t="shared" si="0"/>
        <v>0</v>
      </c>
    </row>
    <row r="9" spans="1:30" ht="11.25">
      <c r="A9" s="14" t="s">
        <v>210</v>
      </c>
      <c r="B9" s="77" t="s">
        <v>21</v>
      </c>
      <c r="C9" s="254" t="s">
        <v>628</v>
      </c>
      <c r="D9" s="254" t="s">
        <v>670</v>
      </c>
      <c r="E9" s="254" t="s">
        <v>654</v>
      </c>
      <c r="F9" s="65">
        <f>G11+H11+I11+J11</f>
        <v>0</v>
      </c>
      <c r="G9" s="35">
        <f>G11+G12+G13+G14</f>
        <v>0</v>
      </c>
      <c r="H9" s="35">
        <f>H11+H12+H13+H14</f>
        <v>0</v>
      </c>
      <c r="I9" s="35">
        <f>I11+I12+I13+I14</f>
        <v>0</v>
      </c>
      <c r="J9" s="40">
        <f>J11+J12+J13+J14</f>
        <v>0</v>
      </c>
      <c r="K9" s="65">
        <f>L11+M11+N11+O11</f>
        <v>0</v>
      </c>
      <c r="L9" s="35">
        <f>L11+L12+L13+L14</f>
        <v>0</v>
      </c>
      <c r="M9" s="35">
        <f>M11+M12+M13+M14</f>
        <v>0</v>
      </c>
      <c r="N9" s="35">
        <f>N11+N12+N13+N14</f>
        <v>0</v>
      </c>
      <c r="O9" s="34">
        <f>O11+O12+O13+O14</f>
        <v>0</v>
      </c>
      <c r="P9" s="65">
        <f>Q11+R11+S11+T11</f>
        <v>0</v>
      </c>
      <c r="Q9" s="35">
        <f>Q11+Q12+Q13+Q14</f>
        <v>0</v>
      </c>
      <c r="R9" s="35">
        <f>R11+R12+R13+R14</f>
        <v>0</v>
      </c>
      <c r="S9" s="35">
        <f>S11+S12+S13+S14</f>
        <v>0</v>
      </c>
      <c r="T9" s="34">
        <f>T11+T12+T13+T14</f>
        <v>0</v>
      </c>
      <c r="U9" s="243">
        <f>V11+W11+X11+Y11</f>
        <v>0</v>
      </c>
      <c r="V9" s="35">
        <f>V11+V12+V13+V14</f>
        <v>0</v>
      </c>
      <c r="W9" s="35">
        <f>W11+W12+W13+W14</f>
        <v>0</v>
      </c>
      <c r="X9" s="35">
        <f>X11+X12+X13+X14</f>
        <v>0</v>
      </c>
      <c r="Y9" s="40">
        <f>Y11+Y12+Y13+Y14</f>
        <v>0</v>
      </c>
      <c r="Z9" s="65">
        <f>AA11+AB11+AC11+AD11</f>
        <v>0</v>
      </c>
      <c r="AA9" s="35">
        <f>AA11+AA12+AA13+AA14</f>
        <v>0</v>
      </c>
      <c r="AB9" s="35">
        <f>AB11+AB12+AB13+AB14</f>
        <v>0</v>
      </c>
      <c r="AC9" s="35">
        <f>AC11+AC12+AC13+AC14</f>
        <v>0</v>
      </c>
      <c r="AD9" s="34">
        <f>AD11+AD12+AD13+AD14</f>
        <v>0</v>
      </c>
    </row>
    <row r="10" spans="1:30" ht="11.25">
      <c r="A10" s="14"/>
      <c r="B10" s="77" t="s">
        <v>333</v>
      </c>
      <c r="C10" s="254"/>
      <c r="D10" s="254"/>
      <c r="E10" s="254"/>
      <c r="F10" s="14"/>
      <c r="G10" s="4"/>
      <c r="H10" s="4"/>
      <c r="I10" s="4"/>
      <c r="J10" s="5"/>
      <c r="K10" s="14"/>
      <c r="L10" s="4"/>
      <c r="M10" s="4"/>
      <c r="N10" s="4"/>
      <c r="O10" s="86"/>
      <c r="P10" s="14"/>
      <c r="Q10" s="4"/>
      <c r="R10" s="4"/>
      <c r="S10" s="4"/>
      <c r="T10" s="86"/>
      <c r="U10" s="151"/>
      <c r="V10" s="4"/>
      <c r="W10" s="4"/>
      <c r="X10" s="4"/>
      <c r="Y10" s="5"/>
      <c r="Z10" s="14"/>
      <c r="AA10" s="4"/>
      <c r="AB10" s="4"/>
      <c r="AC10" s="4"/>
      <c r="AD10" s="86"/>
    </row>
    <row r="11" spans="1:30" ht="11.25">
      <c r="A11" s="14"/>
      <c r="B11" s="77" t="s">
        <v>564</v>
      </c>
      <c r="C11" s="254" t="s">
        <v>642</v>
      </c>
      <c r="D11" s="254" t="s">
        <v>670</v>
      </c>
      <c r="E11" s="254" t="s">
        <v>655</v>
      </c>
      <c r="F11" s="14"/>
      <c r="G11" s="301"/>
      <c r="H11" s="301"/>
      <c r="I11" s="301"/>
      <c r="J11" s="302"/>
      <c r="K11" s="14"/>
      <c r="L11" s="301"/>
      <c r="M11" s="301"/>
      <c r="N11" s="301"/>
      <c r="O11" s="302"/>
      <c r="P11" s="14"/>
      <c r="Q11" s="301"/>
      <c r="R11" s="301"/>
      <c r="S11" s="301"/>
      <c r="T11" s="315"/>
      <c r="U11" s="151"/>
      <c r="V11" s="301"/>
      <c r="W11" s="301"/>
      <c r="X11" s="301"/>
      <c r="Y11" s="302"/>
      <c r="Z11" s="14"/>
      <c r="AA11" s="301"/>
      <c r="AB11" s="301"/>
      <c r="AC11" s="301"/>
      <c r="AD11" s="315"/>
    </row>
    <row r="12" spans="1:30" ht="11.25">
      <c r="A12" s="14"/>
      <c r="B12" s="77" t="s">
        <v>519</v>
      </c>
      <c r="C12" s="254" t="s">
        <v>643</v>
      </c>
      <c r="D12" s="254" t="s">
        <v>670</v>
      </c>
      <c r="E12" s="254" t="s">
        <v>656</v>
      </c>
      <c r="F12" s="14"/>
      <c r="G12" s="299"/>
      <c r="H12" s="299"/>
      <c r="I12" s="299"/>
      <c r="J12" s="303"/>
      <c r="K12" s="14"/>
      <c r="L12" s="299"/>
      <c r="M12" s="299"/>
      <c r="N12" s="299"/>
      <c r="O12" s="303"/>
      <c r="P12" s="14"/>
      <c r="Q12" s="299"/>
      <c r="R12" s="299"/>
      <c r="S12" s="299"/>
      <c r="T12" s="300"/>
      <c r="U12" s="151"/>
      <c r="V12" s="299"/>
      <c r="W12" s="299"/>
      <c r="X12" s="299"/>
      <c r="Y12" s="303"/>
      <c r="Z12" s="14"/>
      <c r="AA12" s="299"/>
      <c r="AB12" s="299"/>
      <c r="AC12" s="299"/>
      <c r="AD12" s="300"/>
    </row>
    <row r="13" spans="1:30" ht="11.25">
      <c r="A13" s="14"/>
      <c r="B13" s="77" t="s">
        <v>477</v>
      </c>
      <c r="C13" s="254" t="s">
        <v>644</v>
      </c>
      <c r="D13" s="254" t="s">
        <v>670</v>
      </c>
      <c r="E13" s="254" t="s">
        <v>657</v>
      </c>
      <c r="F13" s="14"/>
      <c r="G13" s="299"/>
      <c r="H13" s="299"/>
      <c r="I13" s="299"/>
      <c r="J13" s="303"/>
      <c r="K13" s="14"/>
      <c r="L13" s="299"/>
      <c r="M13" s="299"/>
      <c r="N13" s="299"/>
      <c r="O13" s="303"/>
      <c r="P13" s="14"/>
      <c r="Q13" s="299"/>
      <c r="R13" s="299"/>
      <c r="S13" s="299"/>
      <c r="T13" s="300"/>
      <c r="U13" s="151"/>
      <c r="V13" s="299"/>
      <c r="W13" s="299"/>
      <c r="X13" s="299"/>
      <c r="Y13" s="303"/>
      <c r="Z13" s="14"/>
      <c r="AA13" s="299"/>
      <c r="AB13" s="299"/>
      <c r="AC13" s="299"/>
      <c r="AD13" s="300"/>
    </row>
    <row r="14" spans="1:30" ht="11.25">
      <c r="A14" s="14"/>
      <c r="B14" s="77" t="s">
        <v>478</v>
      </c>
      <c r="C14" s="254" t="s">
        <v>645</v>
      </c>
      <c r="D14" s="254" t="s">
        <v>670</v>
      </c>
      <c r="E14" s="254" t="s">
        <v>658</v>
      </c>
      <c r="F14" s="14"/>
      <c r="G14" s="299"/>
      <c r="H14" s="299"/>
      <c r="I14" s="299"/>
      <c r="J14" s="303"/>
      <c r="K14" s="14"/>
      <c r="L14" s="299"/>
      <c r="M14" s="299"/>
      <c r="N14" s="299"/>
      <c r="O14" s="303"/>
      <c r="P14" s="14"/>
      <c r="Q14" s="299"/>
      <c r="R14" s="299"/>
      <c r="S14" s="299"/>
      <c r="T14" s="300"/>
      <c r="U14" s="151"/>
      <c r="V14" s="299"/>
      <c r="W14" s="299"/>
      <c r="X14" s="299"/>
      <c r="Y14" s="303"/>
      <c r="Z14" s="14"/>
      <c r="AA14" s="299"/>
      <c r="AB14" s="299"/>
      <c r="AC14" s="299"/>
      <c r="AD14" s="300"/>
    </row>
    <row r="15" spans="1:30" ht="11.25">
      <c r="A15" s="14" t="s">
        <v>97</v>
      </c>
      <c r="B15" s="77" t="s">
        <v>32</v>
      </c>
      <c r="C15" s="254" t="s">
        <v>629</v>
      </c>
      <c r="D15" s="254" t="s">
        <v>670</v>
      </c>
      <c r="E15" s="254" t="s">
        <v>659</v>
      </c>
      <c r="F15" s="65">
        <f>SUM(G15:J15)</f>
        <v>0</v>
      </c>
      <c r="G15" s="299"/>
      <c r="H15" s="299"/>
      <c r="I15" s="299"/>
      <c r="J15" s="303"/>
      <c r="K15" s="65">
        <f>SUM(L15:O15)</f>
        <v>0</v>
      </c>
      <c r="L15" s="299"/>
      <c r="M15" s="299"/>
      <c r="N15" s="299"/>
      <c r="O15" s="303"/>
      <c r="P15" s="65">
        <f>SUM(Q15:T15)</f>
        <v>0</v>
      </c>
      <c r="Q15" s="299"/>
      <c r="R15" s="299"/>
      <c r="S15" s="299"/>
      <c r="T15" s="300"/>
      <c r="U15" s="243">
        <f>SUM(V15:Y15)</f>
        <v>0</v>
      </c>
      <c r="V15" s="299"/>
      <c r="W15" s="299"/>
      <c r="X15" s="299"/>
      <c r="Y15" s="303"/>
      <c r="Z15" s="65">
        <f>SUM(AA15:AD15)</f>
        <v>0</v>
      </c>
      <c r="AA15" s="299"/>
      <c r="AB15" s="299"/>
      <c r="AC15" s="299"/>
      <c r="AD15" s="300"/>
    </row>
    <row r="16" spans="1:30" ht="11.25">
      <c r="A16" s="14" t="s">
        <v>238</v>
      </c>
      <c r="B16" s="77" t="s">
        <v>315</v>
      </c>
      <c r="C16" s="254" t="s">
        <v>630</v>
      </c>
      <c r="D16" s="254" t="s">
        <v>670</v>
      </c>
      <c r="E16" s="254" t="s">
        <v>660</v>
      </c>
      <c r="F16" s="65">
        <f>SUM(G16:J16)</f>
        <v>0</v>
      </c>
      <c r="G16" s="299"/>
      <c r="H16" s="299"/>
      <c r="I16" s="299"/>
      <c r="J16" s="303"/>
      <c r="K16" s="65">
        <f>SUM(L16:O16)</f>
        <v>0</v>
      </c>
      <c r="L16" s="299"/>
      <c r="M16" s="299"/>
      <c r="N16" s="299"/>
      <c r="O16" s="303"/>
      <c r="P16" s="65">
        <f>SUM(Q16:T16)</f>
        <v>0</v>
      </c>
      <c r="Q16" s="299"/>
      <c r="R16" s="299"/>
      <c r="S16" s="299"/>
      <c r="T16" s="300"/>
      <c r="U16" s="243">
        <f>SUM(V16:Y16)</f>
        <v>0</v>
      </c>
      <c r="V16" s="299"/>
      <c r="W16" s="299"/>
      <c r="X16" s="299"/>
      <c r="Y16" s="303"/>
      <c r="Z16" s="65">
        <f>SUM(AA16:AD16)</f>
        <v>0</v>
      </c>
      <c r="AA16" s="299"/>
      <c r="AB16" s="299"/>
      <c r="AC16" s="299"/>
      <c r="AD16" s="300"/>
    </row>
    <row r="17" spans="1:30" ht="11.25">
      <c r="A17" s="14" t="s">
        <v>526</v>
      </c>
      <c r="B17" s="77" t="s">
        <v>22</v>
      </c>
      <c r="C17" s="254" t="s">
        <v>631</v>
      </c>
      <c r="D17" s="254" t="s">
        <v>670</v>
      </c>
      <c r="E17" s="254" t="s">
        <v>661</v>
      </c>
      <c r="F17" s="65">
        <f>SUM(G17:J17)</f>
        <v>0</v>
      </c>
      <c r="G17" s="299"/>
      <c r="H17" s="299"/>
      <c r="I17" s="299"/>
      <c r="J17" s="303"/>
      <c r="K17" s="65">
        <f>SUM(L17:O17)</f>
        <v>0</v>
      </c>
      <c r="L17" s="299"/>
      <c r="M17" s="299"/>
      <c r="N17" s="299"/>
      <c r="O17" s="303"/>
      <c r="P17" s="65">
        <f>SUM(Q17:T17)</f>
        <v>0</v>
      </c>
      <c r="Q17" s="299"/>
      <c r="R17" s="299"/>
      <c r="S17" s="299"/>
      <c r="T17" s="300"/>
      <c r="U17" s="243">
        <f>SUM(V17:Y17)</f>
        <v>0</v>
      </c>
      <c r="V17" s="299"/>
      <c r="W17" s="299"/>
      <c r="X17" s="299"/>
      <c r="Y17" s="303"/>
      <c r="Z17" s="65">
        <f>SUM(AA17:AD17)</f>
        <v>0</v>
      </c>
      <c r="AA17" s="299"/>
      <c r="AB17" s="299"/>
      <c r="AC17" s="299"/>
      <c r="AD17" s="300"/>
    </row>
    <row r="18" spans="1:30" ht="11.25">
      <c r="A18" s="14" t="s">
        <v>453</v>
      </c>
      <c r="B18" s="77" t="s">
        <v>23</v>
      </c>
      <c r="C18" s="254" t="s">
        <v>638</v>
      </c>
      <c r="D18" s="254" t="s">
        <v>670</v>
      </c>
      <c r="E18" s="254" t="s">
        <v>23</v>
      </c>
      <c r="F18" s="65">
        <f>SUM(G18:J18)</f>
        <v>0</v>
      </c>
      <c r="G18" s="117">
        <f>3!E21</f>
        <v>0</v>
      </c>
      <c r="H18" s="117">
        <f>3!F21</f>
        <v>0</v>
      </c>
      <c r="I18" s="117">
        <f>3!G21</f>
        <v>0</v>
      </c>
      <c r="J18" s="117">
        <f>3!H21</f>
        <v>0</v>
      </c>
      <c r="K18" s="65">
        <f>SUM(L18:O18)</f>
        <v>0</v>
      </c>
      <c r="L18" s="117">
        <f>3!I21</f>
        <v>0</v>
      </c>
      <c r="M18" s="117">
        <f>3!J21</f>
        <v>0</v>
      </c>
      <c r="N18" s="117">
        <f>3!K21</f>
        <v>0</v>
      </c>
      <c r="O18" s="117">
        <f>3!L21</f>
        <v>0</v>
      </c>
      <c r="P18" s="65">
        <f>SUM(Q18:T18)</f>
        <v>0</v>
      </c>
      <c r="Q18" s="117">
        <f>3!M21</f>
        <v>0</v>
      </c>
      <c r="R18" s="117">
        <f>3!N21</f>
        <v>0</v>
      </c>
      <c r="S18" s="117">
        <f>3!O21</f>
        <v>0</v>
      </c>
      <c r="T18" s="117">
        <f>3!P21</f>
        <v>0</v>
      </c>
      <c r="U18" s="243">
        <f>SUM(V18:Y18)</f>
        <v>0</v>
      </c>
      <c r="V18" s="117">
        <f>3!Q21</f>
        <v>0</v>
      </c>
      <c r="W18" s="117">
        <f>3!R21</f>
        <v>0</v>
      </c>
      <c r="X18" s="117">
        <f>3!S21</f>
        <v>0</v>
      </c>
      <c r="Y18" s="117">
        <f>3!T21</f>
        <v>0</v>
      </c>
      <c r="Z18" s="65">
        <f>SUM(AA18:AD18)</f>
        <v>0</v>
      </c>
      <c r="AA18" s="117">
        <f>3!U21</f>
        <v>0</v>
      </c>
      <c r="AB18" s="117">
        <f>3!V21</f>
        <v>0</v>
      </c>
      <c r="AC18" s="117">
        <f>3!W21</f>
        <v>0</v>
      </c>
      <c r="AD18" s="116">
        <f>3!X21</f>
        <v>0</v>
      </c>
    </row>
    <row r="19" spans="1:30" ht="11.25">
      <c r="A19" s="14"/>
      <c r="B19" s="77" t="s">
        <v>24</v>
      </c>
      <c r="C19" s="254" t="s">
        <v>639</v>
      </c>
      <c r="D19" s="254" t="s">
        <v>671</v>
      </c>
      <c r="E19" s="254" t="s">
        <v>662</v>
      </c>
      <c r="F19" s="65" t="e">
        <f aca="true" t="shared" si="1" ref="F19:AD19">F18/F8*100</f>
        <v>#DIV/0!</v>
      </c>
      <c r="G19" s="117" t="e">
        <f>G18/G8*100</f>
        <v>#DIV/0!</v>
      </c>
      <c r="H19" s="117" t="e">
        <f t="shared" si="1"/>
        <v>#DIV/0!</v>
      </c>
      <c r="I19" s="117" t="e">
        <f t="shared" si="1"/>
        <v>#DIV/0!</v>
      </c>
      <c r="J19" s="237" t="e">
        <f t="shared" si="1"/>
        <v>#DIV/0!</v>
      </c>
      <c r="K19" s="65" t="e">
        <f t="shared" si="1"/>
        <v>#DIV/0!</v>
      </c>
      <c r="L19" s="117" t="e">
        <f t="shared" si="1"/>
        <v>#DIV/0!</v>
      </c>
      <c r="M19" s="117" t="e">
        <f t="shared" si="1"/>
        <v>#DIV/0!</v>
      </c>
      <c r="N19" s="117" t="e">
        <f t="shared" si="1"/>
        <v>#DIV/0!</v>
      </c>
      <c r="O19" s="116" t="e">
        <f t="shared" si="1"/>
        <v>#DIV/0!</v>
      </c>
      <c r="P19" s="65" t="e">
        <f t="shared" si="1"/>
        <v>#DIV/0!</v>
      </c>
      <c r="Q19" s="117" t="e">
        <f t="shared" si="1"/>
        <v>#DIV/0!</v>
      </c>
      <c r="R19" s="117" t="e">
        <f t="shared" si="1"/>
        <v>#DIV/0!</v>
      </c>
      <c r="S19" s="117" t="e">
        <f t="shared" si="1"/>
        <v>#DIV/0!</v>
      </c>
      <c r="T19" s="116" t="e">
        <f t="shared" si="1"/>
        <v>#DIV/0!</v>
      </c>
      <c r="U19" s="243" t="e">
        <f t="shared" si="1"/>
        <v>#DIV/0!</v>
      </c>
      <c r="V19" s="117" t="e">
        <f t="shared" si="1"/>
        <v>#DIV/0!</v>
      </c>
      <c r="W19" s="117" t="e">
        <f t="shared" si="1"/>
        <v>#DIV/0!</v>
      </c>
      <c r="X19" s="117" t="e">
        <f t="shared" si="1"/>
        <v>#DIV/0!</v>
      </c>
      <c r="Y19" s="237" t="e">
        <f t="shared" si="1"/>
        <v>#DIV/0!</v>
      </c>
      <c r="Z19" s="65" t="e">
        <f t="shared" si="1"/>
        <v>#DIV/0!</v>
      </c>
      <c r="AA19" s="117" t="e">
        <f t="shared" si="1"/>
        <v>#DIV/0!</v>
      </c>
      <c r="AB19" s="117" t="e">
        <f t="shared" si="1"/>
        <v>#DIV/0!</v>
      </c>
      <c r="AC19" s="117" t="e">
        <f t="shared" si="1"/>
        <v>#DIV/0!</v>
      </c>
      <c r="AD19" s="116" t="e">
        <f t="shared" si="1"/>
        <v>#DIV/0!</v>
      </c>
    </row>
    <row r="20" spans="1:30" ht="11.25">
      <c r="A20" s="14" t="s">
        <v>454</v>
      </c>
      <c r="B20" s="77" t="s">
        <v>223</v>
      </c>
      <c r="C20" s="254" t="s">
        <v>640</v>
      </c>
      <c r="D20" s="254" t="s">
        <v>670</v>
      </c>
      <c r="E20" s="254" t="s">
        <v>223</v>
      </c>
      <c r="F20" s="65">
        <f>SUM(G20:J20)</f>
        <v>0</v>
      </c>
      <c r="G20" s="304"/>
      <c r="H20" s="304"/>
      <c r="I20" s="304"/>
      <c r="J20" s="305"/>
      <c r="K20" s="65">
        <f>SUM(L20:O20)</f>
        <v>0</v>
      </c>
      <c r="L20" s="304"/>
      <c r="M20" s="304"/>
      <c r="N20" s="304"/>
      <c r="O20" s="310"/>
      <c r="P20" s="65">
        <f>SUM(Q20:T20)</f>
        <v>0</v>
      </c>
      <c r="Q20" s="304"/>
      <c r="R20" s="304"/>
      <c r="S20" s="304"/>
      <c r="T20" s="310"/>
      <c r="U20" s="243">
        <f>SUM(V20:Y20)</f>
        <v>0</v>
      </c>
      <c r="V20" s="304"/>
      <c r="W20" s="304"/>
      <c r="X20" s="304"/>
      <c r="Y20" s="305"/>
      <c r="Z20" s="65">
        <f>SUM(AA20:AD20)</f>
        <v>0</v>
      </c>
      <c r="AA20" s="304"/>
      <c r="AB20" s="304"/>
      <c r="AC20" s="304"/>
      <c r="AD20" s="310"/>
    </row>
    <row r="21" spans="1:30" ht="11.25">
      <c r="A21" s="14" t="s">
        <v>455</v>
      </c>
      <c r="B21" s="77" t="s">
        <v>25</v>
      </c>
      <c r="C21" s="254" t="s">
        <v>641</v>
      </c>
      <c r="D21" s="254" t="s">
        <v>670</v>
      </c>
      <c r="E21" s="254" t="s">
        <v>25</v>
      </c>
      <c r="F21" s="287"/>
      <c r="G21" s="35">
        <f>G8-G18-G20</f>
        <v>0</v>
      </c>
      <c r="H21" s="35">
        <f>H8-H18-H20</f>
        <v>0</v>
      </c>
      <c r="I21" s="35">
        <f>I8-I18-I20</f>
        <v>0</v>
      </c>
      <c r="J21" s="40">
        <f>J8-J18-J20</f>
        <v>0</v>
      </c>
      <c r="K21" s="287"/>
      <c r="L21" s="35">
        <f>L8-L18-L20</f>
        <v>0</v>
      </c>
      <c r="M21" s="35">
        <f>M8-M18-M20</f>
        <v>0</v>
      </c>
      <c r="N21" s="35">
        <f>N8-N18-N20</f>
        <v>0</v>
      </c>
      <c r="O21" s="34">
        <f>O8-O18-O20</f>
        <v>0</v>
      </c>
      <c r="P21" s="287"/>
      <c r="Q21" s="35">
        <f>Q8-Q18-Q20</f>
        <v>0</v>
      </c>
      <c r="R21" s="35">
        <f>R8-R18-R20</f>
        <v>0</v>
      </c>
      <c r="S21" s="35">
        <f>S8-S18-S20</f>
        <v>0</v>
      </c>
      <c r="T21" s="34">
        <f>T8-T18-T20</f>
        <v>0</v>
      </c>
      <c r="U21" s="287"/>
      <c r="V21" s="35">
        <f>V8-V18-V20</f>
        <v>0</v>
      </c>
      <c r="W21" s="35">
        <f>W8-W18-W20</f>
        <v>0</v>
      </c>
      <c r="X21" s="35">
        <f>X8-X18-X20</f>
        <v>0</v>
      </c>
      <c r="Y21" s="40">
        <f>Y8-Y18-Y20</f>
        <v>0</v>
      </c>
      <c r="Z21" s="287"/>
      <c r="AA21" s="35">
        <f>AA8-AA18-AA20</f>
        <v>0</v>
      </c>
      <c r="AB21" s="35">
        <f>AB8-AB18-AB20</f>
        <v>0</v>
      </c>
      <c r="AC21" s="35">
        <f>AC8-AC18-AC20</f>
        <v>0</v>
      </c>
      <c r="AD21" s="34">
        <f>AD8-AD18-AD20</f>
        <v>0</v>
      </c>
    </row>
    <row r="22" spans="1:30" ht="11.25">
      <c r="A22" s="14" t="s">
        <v>14</v>
      </c>
      <c r="B22" s="77" t="s">
        <v>849</v>
      </c>
      <c r="C22" s="254" t="s">
        <v>646</v>
      </c>
      <c r="D22" s="254" t="s">
        <v>670</v>
      </c>
      <c r="E22" s="254" t="s">
        <v>663</v>
      </c>
      <c r="F22" s="65">
        <f>SUM(G22:J22)</f>
        <v>0</v>
      </c>
      <c r="G22" s="299"/>
      <c r="H22" s="299"/>
      <c r="I22" s="299"/>
      <c r="J22" s="303"/>
      <c r="K22" s="65">
        <f>SUM(L22:O22)</f>
        <v>0</v>
      </c>
      <c r="L22" s="299"/>
      <c r="M22" s="299"/>
      <c r="N22" s="299"/>
      <c r="O22" s="303"/>
      <c r="P22" s="65">
        <f>SUM(Q22:T22)</f>
        <v>0</v>
      </c>
      <c r="Q22" s="299"/>
      <c r="R22" s="299"/>
      <c r="S22" s="299"/>
      <c r="T22" s="300"/>
      <c r="U22" s="243">
        <f>SUM(V22:Y22)</f>
        <v>0</v>
      </c>
      <c r="V22" s="299"/>
      <c r="W22" s="299"/>
      <c r="X22" s="299"/>
      <c r="Y22" s="303"/>
      <c r="Z22" s="65">
        <f>SUM(AA22:AD22)</f>
        <v>5</v>
      </c>
      <c r="AA22" s="299"/>
      <c r="AB22" s="299">
        <v>5</v>
      </c>
      <c r="AC22" s="299"/>
      <c r="AD22" s="300"/>
    </row>
    <row r="23" spans="1:30" ht="11.25">
      <c r="A23" s="14"/>
      <c r="B23" s="77" t="s">
        <v>156</v>
      </c>
      <c r="C23" s="254"/>
      <c r="D23" s="254" t="s">
        <v>670</v>
      </c>
      <c r="E23" s="254"/>
      <c r="F23" s="14"/>
      <c r="G23" s="306"/>
      <c r="H23" s="306"/>
      <c r="I23" s="306"/>
      <c r="J23" s="307"/>
      <c r="K23" s="14"/>
      <c r="L23" s="306"/>
      <c r="M23" s="306"/>
      <c r="N23" s="306"/>
      <c r="O23" s="311"/>
      <c r="P23" s="14"/>
      <c r="Q23" s="306"/>
      <c r="R23" s="306"/>
      <c r="S23" s="306"/>
      <c r="T23" s="311"/>
      <c r="U23" s="151"/>
      <c r="V23" s="306"/>
      <c r="W23" s="306"/>
      <c r="X23" s="306"/>
      <c r="Y23" s="307"/>
      <c r="Z23" s="14"/>
      <c r="AA23" s="306"/>
      <c r="AB23" s="306"/>
      <c r="AC23" s="306"/>
      <c r="AD23" s="311"/>
    </row>
    <row r="24" spans="1:30" ht="22.5">
      <c r="A24" s="14"/>
      <c r="B24" s="77" t="s">
        <v>161</v>
      </c>
      <c r="C24" s="254" t="s">
        <v>647</v>
      </c>
      <c r="D24" s="254" t="s">
        <v>670</v>
      </c>
      <c r="E24" s="254" t="s">
        <v>664</v>
      </c>
      <c r="F24" s="65">
        <f>SUM(G24:J24)</f>
        <v>0</v>
      </c>
      <c r="G24" s="299"/>
      <c r="H24" s="299"/>
      <c r="I24" s="299"/>
      <c r="J24" s="303"/>
      <c r="K24" s="65">
        <f>SUM(L24:O24)</f>
        <v>0</v>
      </c>
      <c r="L24" s="299"/>
      <c r="M24" s="299"/>
      <c r="N24" s="299"/>
      <c r="O24" s="300"/>
      <c r="P24" s="65">
        <f>SUM(Q24:T24)</f>
        <v>0</v>
      </c>
      <c r="Q24" s="299"/>
      <c r="R24" s="299"/>
      <c r="S24" s="299"/>
      <c r="T24" s="300"/>
      <c r="U24" s="243">
        <f>SUM(V24:Y24)</f>
        <v>0</v>
      </c>
      <c r="V24" s="299"/>
      <c r="W24" s="299"/>
      <c r="X24" s="299"/>
      <c r="Y24" s="303"/>
      <c r="Z24" s="65">
        <f>SUM(AA24:AD24)</f>
        <v>0</v>
      </c>
      <c r="AA24" s="299"/>
      <c r="AB24" s="299"/>
      <c r="AC24" s="299"/>
      <c r="AD24" s="300"/>
    </row>
    <row r="25" spans="1:30" ht="15.75" customHeight="1">
      <c r="A25" s="14"/>
      <c r="B25" s="77" t="s">
        <v>626</v>
      </c>
      <c r="C25" s="254" t="s">
        <v>648</v>
      </c>
      <c r="D25" s="254" t="s">
        <v>670</v>
      </c>
      <c r="E25" s="254" t="s">
        <v>665</v>
      </c>
      <c r="F25" s="65">
        <f>SUM(G25:J25)</f>
        <v>0</v>
      </c>
      <c r="G25" s="299"/>
      <c r="H25" s="299"/>
      <c r="I25" s="299"/>
      <c r="J25" s="303"/>
      <c r="K25" s="65"/>
      <c r="L25" s="299"/>
      <c r="M25" s="299"/>
      <c r="N25" s="299"/>
      <c r="O25" s="303"/>
      <c r="P25" s="65"/>
      <c r="Q25" s="299"/>
      <c r="R25" s="299"/>
      <c r="S25" s="299"/>
      <c r="T25" s="300"/>
      <c r="U25" s="243"/>
      <c r="V25" s="299"/>
      <c r="W25" s="299"/>
      <c r="X25" s="299"/>
      <c r="Y25" s="303"/>
      <c r="Z25" s="65"/>
      <c r="AA25" s="299"/>
      <c r="AB25" s="299"/>
      <c r="AC25" s="299"/>
      <c r="AD25" s="300"/>
    </row>
    <row r="26" spans="1:30" ht="11.25">
      <c r="A26" s="14" t="s">
        <v>15</v>
      </c>
      <c r="B26" s="77" t="s">
        <v>470</v>
      </c>
      <c r="C26" s="254" t="s">
        <v>649</v>
      </c>
      <c r="D26" s="254" t="s">
        <v>670</v>
      </c>
      <c r="E26" s="254" t="s">
        <v>666</v>
      </c>
      <c r="F26" s="65">
        <f>SUM(G26:J26)</f>
        <v>0</v>
      </c>
      <c r="G26" s="299"/>
      <c r="H26" s="299"/>
      <c r="I26" s="299"/>
      <c r="J26" s="303"/>
      <c r="K26" s="65">
        <f>SUM(L26:O26)</f>
        <v>0</v>
      </c>
      <c r="L26" s="299"/>
      <c r="M26" s="299"/>
      <c r="N26" s="299"/>
      <c r="O26" s="300"/>
      <c r="P26" s="65">
        <f>SUM(Q26:T26)</f>
        <v>0</v>
      </c>
      <c r="Q26" s="299"/>
      <c r="R26" s="299"/>
      <c r="S26" s="299"/>
      <c r="T26" s="300"/>
      <c r="U26" s="243">
        <f>SUM(V26:Y26)</f>
        <v>0</v>
      </c>
      <c r="V26" s="299"/>
      <c r="W26" s="299"/>
      <c r="X26" s="299"/>
      <c r="Y26" s="303"/>
      <c r="Z26" s="65">
        <f>SUM(AA26:AD26)</f>
        <v>0</v>
      </c>
      <c r="AA26" s="299"/>
      <c r="AB26" s="299"/>
      <c r="AC26" s="299"/>
      <c r="AD26" s="300"/>
    </row>
    <row r="27" spans="1:30" s="27" customFormat="1" ht="12.75">
      <c r="A27" s="14" t="s">
        <v>16</v>
      </c>
      <c r="B27" s="77" t="s">
        <v>471</v>
      </c>
      <c r="C27" s="254" t="s">
        <v>650</v>
      </c>
      <c r="D27" s="254" t="s">
        <v>670</v>
      </c>
      <c r="E27" s="254" t="s">
        <v>667</v>
      </c>
      <c r="F27" s="65">
        <f>SUM(G27:J27)</f>
        <v>0</v>
      </c>
      <c r="G27" s="299"/>
      <c r="H27" s="299"/>
      <c r="I27" s="299"/>
      <c r="J27" s="303"/>
      <c r="K27" s="65">
        <f>SUM(L27:O27)</f>
        <v>0</v>
      </c>
      <c r="L27" s="299"/>
      <c r="M27" s="299"/>
      <c r="N27" s="299"/>
      <c r="O27" s="300"/>
      <c r="P27" s="65">
        <f>SUM(Q27:T27)</f>
        <v>0</v>
      </c>
      <c r="Q27" s="299"/>
      <c r="R27" s="299"/>
      <c r="S27" s="299"/>
      <c r="T27" s="300"/>
      <c r="U27" s="243">
        <f>SUM(V27:Y27)</f>
        <v>0</v>
      </c>
      <c r="V27" s="299"/>
      <c r="W27" s="299"/>
      <c r="X27" s="299"/>
      <c r="Y27" s="303"/>
      <c r="Z27" s="65">
        <f>SUM(AA27:AD27)</f>
        <v>0</v>
      </c>
      <c r="AA27" s="299"/>
      <c r="AB27" s="299"/>
      <c r="AC27" s="299"/>
      <c r="AD27" s="300"/>
    </row>
    <row r="28" spans="1:30" s="27" customFormat="1" ht="13.5" thickBot="1">
      <c r="A28" s="223" t="s">
        <v>296</v>
      </c>
      <c r="B28" s="228" t="s">
        <v>565</v>
      </c>
      <c r="C28" s="255" t="s">
        <v>651</v>
      </c>
      <c r="D28" s="255" t="s">
        <v>670</v>
      </c>
      <c r="E28" s="255" t="s">
        <v>668</v>
      </c>
      <c r="F28" s="67">
        <f>SUM(G28:J28)</f>
        <v>0</v>
      </c>
      <c r="G28" s="308"/>
      <c r="H28" s="308"/>
      <c r="I28" s="308"/>
      <c r="J28" s="309"/>
      <c r="K28" s="67">
        <f>SUM(L28:O28)</f>
        <v>0</v>
      </c>
      <c r="L28" s="308"/>
      <c r="M28" s="308"/>
      <c r="N28" s="308"/>
      <c r="O28" s="312"/>
      <c r="P28" s="67">
        <f>SUM(Q28:T28)</f>
        <v>0</v>
      </c>
      <c r="Q28" s="308"/>
      <c r="R28" s="308"/>
      <c r="S28" s="308"/>
      <c r="T28" s="312"/>
      <c r="U28" s="244">
        <f>SUM(V28:Y28)</f>
        <v>0</v>
      </c>
      <c r="V28" s="308"/>
      <c r="W28" s="308"/>
      <c r="X28" s="308"/>
      <c r="Y28" s="309"/>
      <c r="Z28" s="67">
        <f>SUM(AA28:AD28)</f>
        <v>0</v>
      </c>
      <c r="AA28" s="308"/>
      <c r="AB28" s="308"/>
      <c r="AC28" s="308"/>
      <c r="AD28" s="312"/>
    </row>
    <row r="29" spans="1:30" ht="12" thickBot="1">
      <c r="A29" s="229" t="s">
        <v>456</v>
      </c>
      <c r="B29" s="230" t="s">
        <v>625</v>
      </c>
      <c r="C29" s="256" t="s">
        <v>652</v>
      </c>
      <c r="D29" s="256" t="s">
        <v>670</v>
      </c>
      <c r="E29" s="256" t="s">
        <v>669</v>
      </c>
      <c r="F29" s="231"/>
      <c r="G29" s="231">
        <f>G21-G22-G26-G27-G28-H12-I12-J12</f>
        <v>0</v>
      </c>
      <c r="H29" s="231">
        <f>H21-H22-H26-H27-H28-I13-J13</f>
        <v>0</v>
      </c>
      <c r="I29" s="231">
        <f>I21-I22-I26-I27-I28-J14</f>
        <v>0</v>
      </c>
      <c r="J29" s="241">
        <f>J21-J22-J26-J27-J28</f>
        <v>0</v>
      </c>
      <c r="K29" s="239"/>
      <c r="L29" s="313">
        <f>L21-L22-L26-L27-L28-M12-N12-O12</f>
        <v>0</v>
      </c>
      <c r="M29" s="313">
        <f>M21-M22-M26-M27-M28-N13-O13</f>
        <v>0</v>
      </c>
      <c r="N29" s="313">
        <f>N21-N22-N26-N27-N28-O14</f>
        <v>0</v>
      </c>
      <c r="O29" s="314">
        <f>O21-O22-O26-O27-O28</f>
        <v>0</v>
      </c>
      <c r="P29" s="239"/>
      <c r="Q29" s="231">
        <f>Q21-Q22-Q26-Q27-Q28-R12-S12-T12</f>
        <v>0</v>
      </c>
      <c r="R29" s="231">
        <f>R21-R22-R26-R27-R28-S13-T13</f>
        <v>0</v>
      </c>
      <c r="S29" s="231">
        <f>S21-S22-S26-S27-S28-T14</f>
        <v>0</v>
      </c>
      <c r="T29" s="240">
        <f>T21-T22-T26-T27-T28</f>
        <v>0</v>
      </c>
      <c r="U29" s="245"/>
      <c r="V29" s="232">
        <f>V21-V22-V24-V26-V27-V28-W12-X12-Y12</f>
        <v>0</v>
      </c>
      <c r="W29" s="232">
        <f>W21-W22-W24-W26-W27-W28-X13-Y13</f>
        <v>0</v>
      </c>
      <c r="X29" s="232">
        <f>X21-X22-X24-X26-X27-X28-Y14</f>
        <v>0</v>
      </c>
      <c r="Y29" s="238">
        <f>Y21-Y22-Y24-Y26-Y27-Y28</f>
        <v>0</v>
      </c>
      <c r="Z29" s="239"/>
      <c r="AA29" s="231">
        <f>AA21-AA22-AA26-AA27-AA28-AB12-AC12-AD12</f>
        <v>0</v>
      </c>
      <c r="AB29" s="231">
        <f>AB21-AB22-AB26-AB27-AB28-AC13-AD13</f>
        <v>-5</v>
      </c>
      <c r="AC29" s="231">
        <f>AC21-AC22-AC26-AC27-AC28-AD14</f>
        <v>0</v>
      </c>
      <c r="AD29" s="240">
        <f>AD21-AD22-AD26-AD27-AD28</f>
        <v>0</v>
      </c>
    </row>
  </sheetData>
  <sheetProtection password="CE28" sheet="1" objects="1" scenarios="1" formatCells="0" formatColumns="0" formatRows="0"/>
  <protectedRanges>
    <protectedRange sqref="AA24:AD28 G11:J17 G20:J20 G22:J22 G24:J28 L11:O17 L20:O20 L22:O22 L24:O28 Q11:T17 Q20:T20 Q22:T22 Q24:T28 V24:Y28 V22:Y22 V20:Y20 V11:Y17 AA11:AD17 AA20:AD20 AA22:AD22" name="Диапазон1"/>
  </protectedRanges>
  <mergeCells count="11">
    <mergeCell ref="C4:C6"/>
    <mergeCell ref="E4:E6"/>
    <mergeCell ref="D4:D6"/>
    <mergeCell ref="A2:AD2"/>
    <mergeCell ref="A4:A6"/>
    <mergeCell ref="B4:B6"/>
    <mergeCell ref="F4:J4"/>
    <mergeCell ref="Z4:AD4"/>
    <mergeCell ref="P4:T4"/>
    <mergeCell ref="K4:O4"/>
    <mergeCell ref="U4:Y4"/>
  </mergeCells>
  <printOptions/>
  <pageMargins left="0.17" right="0.23" top="1" bottom="1" header="0.5" footer="0.5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>
    <tabColor indexed="46"/>
  </sheetPr>
  <dimension ref="A1:AD29"/>
  <sheetViews>
    <sheetView zoomScale="50" zoomScaleNormal="50" zoomScaleSheetLayoutView="75" workbookViewId="0" topLeftCell="A1">
      <pane xSplit="5" ySplit="7" topLeftCell="U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9" sqref="B49"/>
    </sheetView>
  </sheetViews>
  <sheetFormatPr defaultColWidth="9.140625" defaultRowHeight="11.25"/>
  <cols>
    <col min="1" max="1" width="6.28125" style="0" customWidth="1"/>
    <col min="2" max="2" width="51.7109375" style="69" customWidth="1"/>
    <col min="3" max="3" width="9.140625" style="69" hidden="1" customWidth="1"/>
    <col min="4" max="4" width="5.140625" style="69" hidden="1" customWidth="1"/>
    <col min="5" max="5" width="67.28125" style="69" hidden="1" customWidth="1"/>
    <col min="6" max="15" width="8.7109375" style="0" customWidth="1"/>
  </cols>
  <sheetData>
    <row r="1" spans="1:20" ht="12.75">
      <c r="A1" s="25"/>
      <c r="B1" s="26"/>
      <c r="C1" s="26"/>
      <c r="D1" s="26"/>
      <c r="E1" s="26"/>
      <c r="F1" s="25"/>
      <c r="G1" s="25"/>
      <c r="H1" s="25"/>
      <c r="I1" s="25"/>
      <c r="J1" s="25"/>
      <c r="T1" s="68" t="s">
        <v>498</v>
      </c>
    </row>
    <row r="2" spans="1:20" ht="19.5" customHeight="1">
      <c r="A2" s="398" t="s">
        <v>557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</row>
    <row r="3" ht="12" thickBot="1">
      <c r="T3" t="s">
        <v>48</v>
      </c>
    </row>
    <row r="4" spans="1:30" ht="11.25">
      <c r="A4" s="377" t="s">
        <v>136</v>
      </c>
      <c r="B4" s="362" t="s">
        <v>401</v>
      </c>
      <c r="C4" s="365"/>
      <c r="D4" s="389"/>
      <c r="E4" s="386"/>
      <c r="F4" s="395" t="s">
        <v>600</v>
      </c>
      <c r="G4" s="396"/>
      <c r="H4" s="396"/>
      <c r="I4" s="396"/>
      <c r="J4" s="397"/>
      <c r="K4" s="377" t="s">
        <v>601</v>
      </c>
      <c r="L4" s="379"/>
      <c r="M4" s="379"/>
      <c r="N4" s="379"/>
      <c r="O4" s="380"/>
      <c r="P4" s="377" t="s">
        <v>602</v>
      </c>
      <c r="Q4" s="379"/>
      <c r="R4" s="379"/>
      <c r="S4" s="379"/>
      <c r="T4" s="380"/>
      <c r="U4" s="377" t="s">
        <v>619</v>
      </c>
      <c r="V4" s="379"/>
      <c r="W4" s="379"/>
      <c r="X4" s="379"/>
      <c r="Y4" s="380"/>
      <c r="Z4" s="377" t="s">
        <v>603</v>
      </c>
      <c r="AA4" s="379"/>
      <c r="AB4" s="379"/>
      <c r="AC4" s="379"/>
      <c r="AD4" s="380"/>
    </row>
    <row r="5" spans="1:30" ht="11.25" customHeight="1" hidden="1">
      <c r="A5" s="378"/>
      <c r="B5" s="363"/>
      <c r="C5" s="366"/>
      <c r="D5" s="390"/>
      <c r="E5" s="387"/>
      <c r="F5" s="31" t="str">
        <f>F4</f>
        <v>2005 утверждено</v>
      </c>
      <c r="G5" s="32" t="str">
        <f>F4</f>
        <v>2005 утверждено</v>
      </c>
      <c r="H5" s="32" t="str">
        <f>F4</f>
        <v>2005 утверждено</v>
      </c>
      <c r="I5" s="32" t="str">
        <f>F4</f>
        <v>2005 утверждено</v>
      </c>
      <c r="J5" s="33" t="str">
        <f>F4</f>
        <v>2005 утверждено</v>
      </c>
      <c r="K5" s="31" t="str">
        <f>K4</f>
        <v>2005 факт</v>
      </c>
      <c r="L5" s="32" t="str">
        <f>K4</f>
        <v>2005 факт</v>
      </c>
      <c r="M5" s="32" t="str">
        <f>K4</f>
        <v>2005 факт</v>
      </c>
      <c r="N5" s="32" t="str">
        <f>K4</f>
        <v>2005 факт</v>
      </c>
      <c r="O5" s="33" t="str">
        <f>K4</f>
        <v>2005 факт</v>
      </c>
      <c r="P5" s="31" t="str">
        <f>P4</f>
        <v>2006 утверждено</v>
      </c>
      <c r="Q5" s="32" t="str">
        <f>P4</f>
        <v>2006 утверждено</v>
      </c>
      <c r="R5" s="32" t="str">
        <f>P4</f>
        <v>2006 утверждено</v>
      </c>
      <c r="S5" s="32" t="str">
        <f>P4</f>
        <v>2006 утверждено</v>
      </c>
      <c r="T5" s="33" t="str">
        <f>P4</f>
        <v>2006 утверждено</v>
      </c>
      <c r="U5" s="31" t="str">
        <f>U4</f>
        <v>2006 ожидаемое</v>
      </c>
      <c r="V5" s="32" t="str">
        <f>U4</f>
        <v>2006 ожидаемое</v>
      </c>
      <c r="W5" s="32" t="str">
        <f>U4</f>
        <v>2006 ожидаемое</v>
      </c>
      <c r="X5" s="32" t="str">
        <f>U4</f>
        <v>2006 ожидаемое</v>
      </c>
      <c r="Y5" s="33" t="str">
        <f>U4</f>
        <v>2006 ожидаемое</v>
      </c>
      <c r="Z5" s="31" t="str">
        <f>Z4</f>
        <v>2007 план</v>
      </c>
      <c r="AA5" s="32" t="str">
        <f>Z4</f>
        <v>2007 план</v>
      </c>
      <c r="AB5" s="32" t="str">
        <f>Z4</f>
        <v>2007 план</v>
      </c>
      <c r="AC5" s="32" t="str">
        <f>Z4</f>
        <v>2007 план</v>
      </c>
      <c r="AD5" s="33" t="str">
        <f>Z4</f>
        <v>2007 план</v>
      </c>
    </row>
    <row r="6" spans="1:30" ht="11.25">
      <c r="A6" s="378"/>
      <c r="B6" s="364"/>
      <c r="C6" s="367"/>
      <c r="D6" s="391"/>
      <c r="E6" s="388"/>
      <c r="F6" s="31" t="s">
        <v>469</v>
      </c>
      <c r="G6" s="32" t="s">
        <v>519</v>
      </c>
      <c r="H6" s="32" t="s">
        <v>477</v>
      </c>
      <c r="I6" s="32" t="s">
        <v>478</v>
      </c>
      <c r="J6" s="33" t="s">
        <v>473</v>
      </c>
      <c r="K6" s="31" t="s">
        <v>469</v>
      </c>
      <c r="L6" s="32" t="s">
        <v>519</v>
      </c>
      <c r="M6" s="32" t="s">
        <v>477</v>
      </c>
      <c r="N6" s="32" t="s">
        <v>478</v>
      </c>
      <c r="O6" s="33" t="s">
        <v>473</v>
      </c>
      <c r="P6" s="31" t="s">
        <v>469</v>
      </c>
      <c r="Q6" s="32" t="s">
        <v>519</v>
      </c>
      <c r="R6" s="32" t="s">
        <v>477</v>
      </c>
      <c r="S6" s="32" t="s">
        <v>478</v>
      </c>
      <c r="T6" s="33" t="s">
        <v>473</v>
      </c>
      <c r="U6" s="31" t="s">
        <v>469</v>
      </c>
      <c r="V6" s="32" t="s">
        <v>519</v>
      </c>
      <c r="W6" s="32" t="s">
        <v>477</v>
      </c>
      <c r="X6" s="32" t="s">
        <v>478</v>
      </c>
      <c r="Y6" s="33" t="s">
        <v>473</v>
      </c>
      <c r="Z6" s="31" t="s">
        <v>469</v>
      </c>
      <c r="AA6" s="32" t="s">
        <v>519</v>
      </c>
      <c r="AB6" s="32" t="s">
        <v>477</v>
      </c>
      <c r="AC6" s="32" t="s">
        <v>478</v>
      </c>
      <c r="AD6" s="33" t="s">
        <v>473</v>
      </c>
    </row>
    <row r="7" spans="1:30" ht="12" thickBot="1">
      <c r="A7" s="217">
        <v>1</v>
      </c>
      <c r="B7" s="227">
        <v>2</v>
      </c>
      <c r="C7" s="257"/>
      <c r="D7" s="258"/>
      <c r="E7" s="259"/>
      <c r="F7" s="217">
        <v>3</v>
      </c>
      <c r="G7" s="218">
        <v>4</v>
      </c>
      <c r="H7" s="218">
        <v>5</v>
      </c>
      <c r="I7" s="218">
        <v>6</v>
      </c>
      <c r="J7" s="219">
        <v>7</v>
      </c>
      <c r="K7" s="56">
        <v>8</v>
      </c>
      <c r="L7" s="57">
        <v>9</v>
      </c>
      <c r="M7" s="57">
        <v>10</v>
      </c>
      <c r="N7" s="57">
        <v>11</v>
      </c>
      <c r="O7" s="59">
        <v>12</v>
      </c>
      <c r="P7" s="56">
        <v>13</v>
      </c>
      <c r="Q7" s="57">
        <v>14</v>
      </c>
      <c r="R7" s="57">
        <v>15</v>
      </c>
      <c r="S7" s="57">
        <v>16</v>
      </c>
      <c r="T7" s="59">
        <v>17</v>
      </c>
      <c r="U7" s="56">
        <v>18</v>
      </c>
      <c r="V7" s="57">
        <v>19</v>
      </c>
      <c r="W7" s="57">
        <v>20</v>
      </c>
      <c r="X7" s="57">
        <v>21</v>
      </c>
      <c r="Y7" s="59">
        <v>22</v>
      </c>
      <c r="Z7" s="56">
        <v>23</v>
      </c>
      <c r="AA7" s="57">
        <v>24</v>
      </c>
      <c r="AB7" s="57">
        <v>25</v>
      </c>
      <c r="AC7" s="57">
        <v>26</v>
      </c>
      <c r="AD7" s="59">
        <v>27</v>
      </c>
    </row>
    <row r="8" spans="1:30" ht="11.25" customHeight="1">
      <c r="A8" s="74" t="s">
        <v>452</v>
      </c>
      <c r="B8" s="270" t="s">
        <v>31</v>
      </c>
      <c r="C8" s="262" t="s">
        <v>627</v>
      </c>
      <c r="D8" s="226" t="s">
        <v>672</v>
      </c>
      <c r="E8" s="263" t="s">
        <v>673</v>
      </c>
      <c r="F8" s="242">
        <f aca="true" t="shared" si="0" ref="F8:AD8">F9+F15+F16+F17</f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6">
        <f t="shared" si="0"/>
        <v>0</v>
      </c>
      <c r="K8" s="7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6">
        <f t="shared" si="0"/>
        <v>0</v>
      </c>
      <c r="P8" s="7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6">
        <f t="shared" si="0"/>
        <v>0</v>
      </c>
      <c r="U8" s="75">
        <f t="shared" si="0"/>
        <v>0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6">
        <f t="shared" si="0"/>
        <v>0</v>
      </c>
      <c r="Z8" s="75">
        <f t="shared" si="0"/>
        <v>0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6">
        <f t="shared" si="0"/>
        <v>0</v>
      </c>
    </row>
    <row r="9" spans="1:30" ht="11.25">
      <c r="A9" s="14" t="s">
        <v>210</v>
      </c>
      <c r="B9" s="271" t="s">
        <v>21</v>
      </c>
      <c r="C9" s="264" t="s">
        <v>628</v>
      </c>
      <c r="D9" s="113" t="s">
        <v>672</v>
      </c>
      <c r="E9" s="265" t="s">
        <v>674</v>
      </c>
      <c r="F9" s="243">
        <f>G11+H11+I11+J11</f>
        <v>0</v>
      </c>
      <c r="G9" s="35">
        <f>G11+G12+G13+G14</f>
        <v>0</v>
      </c>
      <c r="H9" s="35">
        <f>H11+H12+H13+H14</f>
        <v>0</v>
      </c>
      <c r="I9" s="35">
        <f>I11+I12+I13+I14</f>
        <v>0</v>
      </c>
      <c r="J9" s="34">
        <f>J11+J12+J13+J14</f>
        <v>0</v>
      </c>
      <c r="K9" s="65">
        <f>L11+M11+N11+O11</f>
        <v>0</v>
      </c>
      <c r="L9" s="35">
        <f>L11+L12+L13+L14</f>
        <v>0</v>
      </c>
      <c r="M9" s="35">
        <f>M11+M12+M13+M14</f>
        <v>0</v>
      </c>
      <c r="N9" s="35">
        <f>N11+N12+N13+N14</f>
        <v>0</v>
      </c>
      <c r="O9" s="34">
        <f>O11+O12+O13+O14</f>
        <v>0</v>
      </c>
      <c r="P9" s="65">
        <f>Q11+R11+S11+T11</f>
        <v>0</v>
      </c>
      <c r="Q9" s="35">
        <f>Q11+Q12+Q13+Q14</f>
        <v>0</v>
      </c>
      <c r="R9" s="35">
        <f>R11+R12+R13+R14</f>
        <v>0</v>
      </c>
      <c r="S9" s="35">
        <f>S11+S12+S13+S14</f>
        <v>0</v>
      </c>
      <c r="T9" s="34">
        <f>T11+T12+T13+T14</f>
        <v>0</v>
      </c>
      <c r="U9" s="65">
        <f>V11+W11+X11+Y11</f>
        <v>0</v>
      </c>
      <c r="V9" s="35">
        <f>V11+V12+V13+V14</f>
        <v>0</v>
      </c>
      <c r="W9" s="35">
        <f>W11+W12+W13+W14</f>
        <v>0</v>
      </c>
      <c r="X9" s="35">
        <f>X11+X12+X13+X14</f>
        <v>0</v>
      </c>
      <c r="Y9" s="34">
        <f>Y11+Y12+Y13+Y14</f>
        <v>0</v>
      </c>
      <c r="Z9" s="65">
        <f>AA11+AB11+AC11+AD11</f>
        <v>0</v>
      </c>
      <c r="AA9" s="35">
        <f>AA11+AA12+AA13+AA14</f>
        <v>0</v>
      </c>
      <c r="AB9" s="35">
        <f>AB11+AB12+AB13+AB14</f>
        <v>0</v>
      </c>
      <c r="AC9" s="35">
        <f>AC11+AC12+AC13+AC14</f>
        <v>0</v>
      </c>
      <c r="AD9" s="34">
        <f>AD11+AD12+AD13+AD14</f>
        <v>0</v>
      </c>
    </row>
    <row r="10" spans="1:30" ht="11.25">
      <c r="A10" s="14"/>
      <c r="B10" s="271" t="s">
        <v>333</v>
      </c>
      <c r="C10" s="264"/>
      <c r="D10" s="113"/>
      <c r="E10" s="265"/>
      <c r="F10" s="151"/>
      <c r="G10" s="306"/>
      <c r="H10" s="306"/>
      <c r="I10" s="306"/>
      <c r="J10" s="311"/>
      <c r="K10" s="14"/>
      <c r="L10" s="4"/>
      <c r="M10" s="4"/>
      <c r="N10" s="4"/>
      <c r="O10" s="86"/>
      <c r="P10" s="14"/>
      <c r="Q10" s="4"/>
      <c r="R10" s="4"/>
      <c r="S10" s="4"/>
      <c r="T10" s="86"/>
      <c r="U10" s="14"/>
      <c r="V10" s="4"/>
      <c r="W10" s="4"/>
      <c r="X10" s="4"/>
      <c r="Y10" s="86"/>
      <c r="Z10" s="14"/>
      <c r="AA10" s="4"/>
      <c r="AB10" s="4"/>
      <c r="AC10" s="4"/>
      <c r="AD10" s="86"/>
    </row>
    <row r="11" spans="1:30" ht="11.25">
      <c r="A11" s="14"/>
      <c r="B11" s="271" t="s">
        <v>564</v>
      </c>
      <c r="C11" s="264" t="s">
        <v>642</v>
      </c>
      <c r="D11" s="113" t="s">
        <v>672</v>
      </c>
      <c r="E11" s="265" t="s">
        <v>675</v>
      </c>
      <c r="F11" s="151"/>
      <c r="G11" s="301"/>
      <c r="H11" s="301"/>
      <c r="I11" s="301"/>
      <c r="J11" s="315"/>
      <c r="K11" s="14"/>
      <c r="L11" s="301"/>
      <c r="M11" s="301"/>
      <c r="N11" s="301"/>
      <c r="O11" s="315"/>
      <c r="P11" s="14"/>
      <c r="Q11" s="301"/>
      <c r="R11" s="301"/>
      <c r="S11" s="301"/>
      <c r="T11" s="315"/>
      <c r="U11" s="14"/>
      <c r="V11" s="301"/>
      <c r="W11" s="301"/>
      <c r="X11" s="301"/>
      <c r="Y11" s="315"/>
      <c r="Z11" s="14"/>
      <c r="AA11" s="301"/>
      <c r="AB11" s="301"/>
      <c r="AC11" s="301"/>
      <c r="AD11" s="315"/>
    </row>
    <row r="12" spans="1:30" ht="11.25">
      <c r="A12" s="14"/>
      <c r="B12" s="271" t="s">
        <v>519</v>
      </c>
      <c r="C12" s="264" t="s">
        <v>643</v>
      </c>
      <c r="D12" s="113" t="s">
        <v>672</v>
      </c>
      <c r="E12" s="265" t="s">
        <v>676</v>
      </c>
      <c r="F12" s="151"/>
      <c r="G12" s="299"/>
      <c r="H12" s="299"/>
      <c r="I12" s="299"/>
      <c r="J12" s="300"/>
      <c r="K12" s="14"/>
      <c r="L12" s="299"/>
      <c r="M12" s="299"/>
      <c r="N12" s="299"/>
      <c r="O12" s="300"/>
      <c r="P12" s="14"/>
      <c r="Q12" s="299"/>
      <c r="R12" s="299"/>
      <c r="S12" s="299"/>
      <c r="T12" s="300"/>
      <c r="U12" s="14"/>
      <c r="V12" s="299"/>
      <c r="W12" s="299"/>
      <c r="X12" s="299"/>
      <c r="Y12" s="300"/>
      <c r="Z12" s="14"/>
      <c r="AA12" s="299"/>
      <c r="AB12" s="299"/>
      <c r="AC12" s="299"/>
      <c r="AD12" s="300"/>
    </row>
    <row r="13" spans="1:30" ht="11.25">
      <c r="A13" s="14"/>
      <c r="B13" s="271" t="s">
        <v>477</v>
      </c>
      <c r="C13" s="264" t="s">
        <v>644</v>
      </c>
      <c r="D13" s="113" t="s">
        <v>672</v>
      </c>
      <c r="E13" s="265" t="s">
        <v>677</v>
      </c>
      <c r="F13" s="151"/>
      <c r="G13" s="299"/>
      <c r="H13" s="299"/>
      <c r="I13" s="299"/>
      <c r="J13" s="300"/>
      <c r="K13" s="14"/>
      <c r="L13" s="299"/>
      <c r="M13" s="299"/>
      <c r="N13" s="299"/>
      <c r="O13" s="300"/>
      <c r="P13" s="14"/>
      <c r="Q13" s="299"/>
      <c r="R13" s="299"/>
      <c r="S13" s="299"/>
      <c r="T13" s="300"/>
      <c r="U13" s="14"/>
      <c r="V13" s="299"/>
      <c r="W13" s="299"/>
      <c r="X13" s="299"/>
      <c r="Y13" s="300"/>
      <c r="Z13" s="14"/>
      <c r="AA13" s="299"/>
      <c r="AB13" s="299"/>
      <c r="AC13" s="299"/>
      <c r="AD13" s="300"/>
    </row>
    <row r="14" spans="1:30" ht="11.25">
      <c r="A14" s="14"/>
      <c r="B14" s="271" t="s">
        <v>478</v>
      </c>
      <c r="C14" s="264" t="s">
        <v>645</v>
      </c>
      <c r="D14" s="113" t="s">
        <v>672</v>
      </c>
      <c r="E14" s="265" t="s">
        <v>678</v>
      </c>
      <c r="F14" s="151"/>
      <c r="G14" s="299"/>
      <c r="H14" s="299"/>
      <c r="I14" s="299"/>
      <c r="J14" s="300"/>
      <c r="K14" s="14"/>
      <c r="L14" s="299"/>
      <c r="M14" s="299"/>
      <c r="N14" s="299"/>
      <c r="O14" s="300"/>
      <c r="P14" s="14"/>
      <c r="Q14" s="299"/>
      <c r="R14" s="299"/>
      <c r="S14" s="299"/>
      <c r="T14" s="300"/>
      <c r="U14" s="14"/>
      <c r="V14" s="299"/>
      <c r="W14" s="299"/>
      <c r="X14" s="299"/>
      <c r="Y14" s="300"/>
      <c r="Z14" s="14"/>
      <c r="AA14" s="299"/>
      <c r="AB14" s="299"/>
      <c r="AC14" s="299"/>
      <c r="AD14" s="300"/>
    </row>
    <row r="15" spans="1:30" ht="11.25">
      <c r="A15" s="14" t="s">
        <v>97</v>
      </c>
      <c r="B15" s="271" t="s">
        <v>32</v>
      </c>
      <c r="C15" s="264" t="s">
        <v>629</v>
      </c>
      <c r="D15" s="113" t="s">
        <v>672</v>
      </c>
      <c r="E15" s="265" t="s">
        <v>679</v>
      </c>
      <c r="F15" s="243">
        <f>SUM(G15:J15)</f>
        <v>0</v>
      </c>
      <c r="G15" s="299"/>
      <c r="H15" s="299"/>
      <c r="I15" s="299"/>
      <c r="J15" s="300"/>
      <c r="K15" s="65">
        <f>SUM(L15:O15)</f>
        <v>0</v>
      </c>
      <c r="L15" s="299"/>
      <c r="M15" s="299"/>
      <c r="N15" s="299"/>
      <c r="O15" s="300"/>
      <c r="P15" s="65">
        <f>SUM(Q15:T15)</f>
        <v>0</v>
      </c>
      <c r="Q15" s="299"/>
      <c r="R15" s="299"/>
      <c r="S15" s="299"/>
      <c r="T15" s="300"/>
      <c r="U15" s="65">
        <f>SUM(V15:Y15)</f>
        <v>0</v>
      </c>
      <c r="V15" s="299"/>
      <c r="W15" s="299"/>
      <c r="X15" s="299"/>
      <c r="Y15" s="300"/>
      <c r="Z15" s="65">
        <f>SUM(AA15:AD15)</f>
        <v>0</v>
      </c>
      <c r="AA15" s="299"/>
      <c r="AB15" s="299"/>
      <c r="AC15" s="299"/>
      <c r="AD15" s="300"/>
    </row>
    <row r="16" spans="1:30" ht="11.25">
      <c r="A16" s="14" t="s">
        <v>238</v>
      </c>
      <c r="B16" s="271" t="s">
        <v>315</v>
      </c>
      <c r="C16" s="264" t="s">
        <v>630</v>
      </c>
      <c r="D16" s="113" t="s">
        <v>672</v>
      </c>
      <c r="E16" s="265" t="s">
        <v>680</v>
      </c>
      <c r="F16" s="243">
        <f>SUM(G16:J16)</f>
        <v>0</v>
      </c>
      <c r="G16" s="299"/>
      <c r="H16" s="299"/>
      <c r="I16" s="299"/>
      <c r="J16" s="300"/>
      <c r="K16" s="65">
        <f>SUM(L16:O16)</f>
        <v>0</v>
      </c>
      <c r="L16" s="299"/>
      <c r="M16" s="299"/>
      <c r="N16" s="299"/>
      <c r="O16" s="300"/>
      <c r="P16" s="65">
        <f>SUM(Q16:T16)</f>
        <v>0</v>
      </c>
      <c r="Q16" s="299"/>
      <c r="R16" s="299"/>
      <c r="S16" s="299"/>
      <c r="T16" s="300"/>
      <c r="U16" s="65">
        <f>SUM(V16:Y16)</f>
        <v>0</v>
      </c>
      <c r="V16" s="299"/>
      <c r="W16" s="299"/>
      <c r="X16" s="299"/>
      <c r="Y16" s="300"/>
      <c r="Z16" s="65">
        <f>SUM(AA16:AD16)</f>
        <v>0</v>
      </c>
      <c r="AA16" s="299"/>
      <c r="AB16" s="299"/>
      <c r="AC16" s="299"/>
      <c r="AD16" s="300"/>
    </row>
    <row r="17" spans="1:30" ht="11.25">
      <c r="A17" s="14" t="s">
        <v>526</v>
      </c>
      <c r="B17" s="271" t="s">
        <v>33</v>
      </c>
      <c r="C17" s="264" t="s">
        <v>631</v>
      </c>
      <c r="D17" s="113" t="s">
        <v>672</v>
      </c>
      <c r="E17" s="265" t="s">
        <v>681</v>
      </c>
      <c r="F17" s="243">
        <f>SUM(G17:J17)</f>
        <v>0</v>
      </c>
      <c r="G17" s="299"/>
      <c r="H17" s="299"/>
      <c r="I17" s="299"/>
      <c r="J17" s="300"/>
      <c r="K17" s="65">
        <f>SUM(L17:O17)</f>
        <v>0</v>
      </c>
      <c r="L17" s="299"/>
      <c r="M17" s="299"/>
      <c r="N17" s="299"/>
      <c r="O17" s="300"/>
      <c r="P17" s="65">
        <f>SUM(Q17:T17)</f>
        <v>0</v>
      </c>
      <c r="Q17" s="299"/>
      <c r="R17" s="299"/>
      <c r="S17" s="299"/>
      <c r="T17" s="300"/>
      <c r="U17" s="65">
        <f>SUM(V17:Y17)</f>
        <v>0</v>
      </c>
      <c r="V17" s="299"/>
      <c r="W17" s="299"/>
      <c r="X17" s="299"/>
      <c r="Y17" s="300"/>
      <c r="Z17" s="65">
        <f>SUM(AA17:AD17)</f>
        <v>0</v>
      </c>
      <c r="AA17" s="299"/>
      <c r="AB17" s="299"/>
      <c r="AC17" s="299"/>
      <c r="AD17" s="300"/>
    </row>
    <row r="18" spans="1:30" ht="11.25">
      <c r="A18" s="14" t="s">
        <v>453</v>
      </c>
      <c r="B18" s="271" t="s">
        <v>182</v>
      </c>
      <c r="C18" s="264" t="s">
        <v>638</v>
      </c>
      <c r="D18" s="113" t="s">
        <v>672</v>
      </c>
      <c r="E18" s="265" t="s">
        <v>682</v>
      </c>
      <c r="F18" s="243">
        <f>SUM(G18:J18)</f>
        <v>0</v>
      </c>
      <c r="G18" s="316"/>
      <c r="H18" s="316"/>
      <c r="I18" s="316"/>
      <c r="J18" s="317"/>
      <c r="K18" s="65">
        <f>SUM(L18:O18)</f>
        <v>0</v>
      </c>
      <c r="L18" s="316"/>
      <c r="M18" s="316"/>
      <c r="N18" s="316"/>
      <c r="O18" s="317"/>
      <c r="P18" s="65">
        <f>SUM(Q18:T18)</f>
        <v>0</v>
      </c>
      <c r="Q18" s="316"/>
      <c r="R18" s="316"/>
      <c r="S18" s="316"/>
      <c r="T18" s="317"/>
      <c r="U18" s="65">
        <f>SUM(V18:Y18)</f>
        <v>0</v>
      </c>
      <c r="V18" s="316"/>
      <c r="W18" s="316"/>
      <c r="X18" s="316"/>
      <c r="Y18" s="317"/>
      <c r="Z18" s="65">
        <f>SUM(AA18:AD18)</f>
        <v>0</v>
      </c>
      <c r="AA18" s="316"/>
      <c r="AB18" s="316"/>
      <c r="AC18" s="316"/>
      <c r="AD18" s="317"/>
    </row>
    <row r="19" spans="1:30" ht="11.25">
      <c r="A19" s="14"/>
      <c r="B19" s="271" t="s">
        <v>436</v>
      </c>
      <c r="C19" s="264" t="s">
        <v>639</v>
      </c>
      <c r="D19" s="113" t="s">
        <v>671</v>
      </c>
      <c r="E19" s="265" t="s">
        <v>683</v>
      </c>
      <c r="F19" s="288"/>
      <c r="G19" s="117" t="e">
        <f aca="true" t="shared" si="1" ref="G19:AD19">G18/G8*100</f>
        <v>#DIV/0!</v>
      </c>
      <c r="H19" s="117" t="e">
        <f t="shared" si="1"/>
        <v>#DIV/0!</v>
      </c>
      <c r="I19" s="117" t="e">
        <f t="shared" si="1"/>
        <v>#DIV/0!</v>
      </c>
      <c r="J19" s="116" t="e">
        <f t="shared" si="1"/>
        <v>#DIV/0!</v>
      </c>
      <c r="K19" s="288"/>
      <c r="L19" s="117" t="e">
        <f t="shared" si="1"/>
        <v>#DIV/0!</v>
      </c>
      <c r="M19" s="117" t="e">
        <f t="shared" si="1"/>
        <v>#DIV/0!</v>
      </c>
      <c r="N19" s="117" t="e">
        <f t="shared" si="1"/>
        <v>#DIV/0!</v>
      </c>
      <c r="O19" s="116" t="e">
        <f t="shared" si="1"/>
        <v>#DIV/0!</v>
      </c>
      <c r="P19" s="288"/>
      <c r="Q19" s="117" t="e">
        <f t="shared" si="1"/>
        <v>#DIV/0!</v>
      </c>
      <c r="R19" s="117" t="e">
        <f t="shared" si="1"/>
        <v>#DIV/0!</v>
      </c>
      <c r="S19" s="117" t="e">
        <f t="shared" si="1"/>
        <v>#DIV/0!</v>
      </c>
      <c r="T19" s="116" t="e">
        <f t="shared" si="1"/>
        <v>#DIV/0!</v>
      </c>
      <c r="U19" s="288"/>
      <c r="V19" s="117" t="e">
        <f t="shared" si="1"/>
        <v>#DIV/0!</v>
      </c>
      <c r="W19" s="117" t="e">
        <f t="shared" si="1"/>
        <v>#DIV/0!</v>
      </c>
      <c r="X19" s="117" t="e">
        <f t="shared" si="1"/>
        <v>#DIV/0!</v>
      </c>
      <c r="Y19" s="116" t="e">
        <f t="shared" si="1"/>
        <v>#DIV/0!</v>
      </c>
      <c r="Z19" s="288"/>
      <c r="AA19" s="117" t="e">
        <f t="shared" si="1"/>
        <v>#DIV/0!</v>
      </c>
      <c r="AB19" s="117" t="e">
        <f t="shared" si="1"/>
        <v>#DIV/0!</v>
      </c>
      <c r="AC19" s="117" t="e">
        <f t="shared" si="1"/>
        <v>#DIV/0!</v>
      </c>
      <c r="AD19" s="116" t="e">
        <f t="shared" si="1"/>
        <v>#DIV/0!</v>
      </c>
    </row>
    <row r="20" spans="1:30" ht="11.25">
      <c r="A20" s="14" t="s">
        <v>454</v>
      </c>
      <c r="B20" s="271" t="s">
        <v>336</v>
      </c>
      <c r="C20" s="264" t="s">
        <v>640</v>
      </c>
      <c r="D20" s="113" t="s">
        <v>672</v>
      </c>
      <c r="E20" s="265" t="s">
        <v>684</v>
      </c>
      <c r="F20" s="243">
        <f>SUM(G20:J20)</f>
        <v>0</v>
      </c>
      <c r="G20" s="304"/>
      <c r="H20" s="304"/>
      <c r="I20" s="304"/>
      <c r="J20" s="310"/>
      <c r="K20" s="65">
        <f>SUM(L20:O20)</f>
        <v>0</v>
      </c>
      <c r="L20" s="304"/>
      <c r="M20" s="304"/>
      <c r="N20" s="304"/>
      <c r="O20" s="310"/>
      <c r="P20" s="65">
        <f>SUM(Q20:T20)</f>
        <v>0</v>
      </c>
      <c r="Q20" s="304"/>
      <c r="R20" s="304"/>
      <c r="S20" s="304"/>
      <c r="T20" s="310"/>
      <c r="U20" s="65">
        <f>SUM(V20:Y20)</f>
        <v>0</v>
      </c>
      <c r="V20" s="304"/>
      <c r="W20" s="304"/>
      <c r="X20" s="304"/>
      <c r="Y20" s="310"/>
      <c r="Z20" s="65">
        <f>SUM(AA20:AD20)</f>
        <v>0</v>
      </c>
      <c r="AA20" s="304"/>
      <c r="AB20" s="304"/>
      <c r="AC20" s="304"/>
      <c r="AD20" s="310"/>
    </row>
    <row r="21" spans="1:30" ht="11.25">
      <c r="A21" s="123" t="s">
        <v>455</v>
      </c>
      <c r="B21" s="272" t="s">
        <v>183</v>
      </c>
      <c r="C21" s="264" t="s">
        <v>641</v>
      </c>
      <c r="D21" s="113" t="s">
        <v>672</v>
      </c>
      <c r="E21" s="265" t="s">
        <v>685</v>
      </c>
      <c r="F21" s="243">
        <f>SUM(G21:J21)</f>
        <v>0</v>
      </c>
      <c r="G21" s="35">
        <f>G8-G18-G20</f>
        <v>0</v>
      </c>
      <c r="H21" s="35">
        <f>H8-H18-H20</f>
        <v>0</v>
      </c>
      <c r="I21" s="35">
        <f>I8-I18-I20</f>
        <v>0</v>
      </c>
      <c r="J21" s="34">
        <f>J8-J18-J20</f>
        <v>0</v>
      </c>
      <c r="K21" s="65">
        <f>SUM(L21:O21)</f>
        <v>0</v>
      </c>
      <c r="L21" s="35">
        <f>L8-L18-L20</f>
        <v>0</v>
      </c>
      <c r="M21" s="35">
        <f>M8-M18-M20</f>
        <v>0</v>
      </c>
      <c r="N21" s="35">
        <f>N8-N18-N20</f>
        <v>0</v>
      </c>
      <c r="O21" s="34">
        <f>O8-O18-O20</f>
        <v>0</v>
      </c>
      <c r="P21" s="65">
        <f>SUM(Q21:T21)</f>
        <v>0</v>
      </c>
      <c r="Q21" s="35">
        <f>Q8-Q18-Q20</f>
        <v>0</v>
      </c>
      <c r="R21" s="35">
        <f>R8-R18-R20</f>
        <v>0</v>
      </c>
      <c r="S21" s="35">
        <f>S8-S18-S20</f>
        <v>0</v>
      </c>
      <c r="T21" s="34">
        <f>T8-T18-T20</f>
        <v>0</v>
      </c>
      <c r="U21" s="65">
        <f>SUM(V21:Y21)</f>
        <v>0</v>
      </c>
      <c r="V21" s="35">
        <f>V8-V18-V20</f>
        <v>0</v>
      </c>
      <c r="W21" s="35">
        <f>W8-W18-W20</f>
        <v>0</v>
      </c>
      <c r="X21" s="35">
        <f>X8-X18-X20</f>
        <v>0</v>
      </c>
      <c r="Y21" s="34">
        <f>Y8-Y18-Y20</f>
        <v>0</v>
      </c>
      <c r="Z21" s="65">
        <f>SUM(AA21:AD21)</f>
        <v>0</v>
      </c>
      <c r="AA21" s="35">
        <f>AA8-AA18-AA20</f>
        <v>0</v>
      </c>
      <c r="AB21" s="35">
        <f>AB8-AB18-AB20</f>
        <v>0</v>
      </c>
      <c r="AC21" s="35">
        <f>AC8-AC18-AC20</f>
        <v>0</v>
      </c>
      <c r="AD21" s="34">
        <f>AD8-AD18-AD20</f>
        <v>0</v>
      </c>
    </row>
    <row r="22" spans="1:30" ht="11.25">
      <c r="A22" s="14" t="s">
        <v>14</v>
      </c>
      <c r="B22" s="271" t="s">
        <v>334</v>
      </c>
      <c r="C22" s="264" t="s">
        <v>646</v>
      </c>
      <c r="D22" s="113" t="s">
        <v>672</v>
      </c>
      <c r="E22" s="265" t="s">
        <v>686</v>
      </c>
      <c r="F22" s="243">
        <f>SUM(G22:J22)</f>
        <v>0</v>
      </c>
      <c r="G22" s="299"/>
      <c r="H22" s="299"/>
      <c r="I22" s="299"/>
      <c r="J22" s="300"/>
      <c r="K22" s="65">
        <f>SUM(L22:O22)</f>
        <v>0</v>
      </c>
      <c r="L22" s="299"/>
      <c r="M22" s="299"/>
      <c r="N22" s="299"/>
      <c r="O22" s="300"/>
      <c r="P22" s="65">
        <f>SUM(Q22:T22)</f>
        <v>0</v>
      </c>
      <c r="Q22" s="299"/>
      <c r="R22" s="299"/>
      <c r="S22" s="299"/>
      <c r="T22" s="300"/>
      <c r="U22" s="65">
        <f>SUM(V22:Y22)</f>
        <v>0</v>
      </c>
      <c r="V22" s="299"/>
      <c r="W22" s="299"/>
      <c r="X22" s="299"/>
      <c r="Y22" s="300"/>
      <c r="Z22" s="65">
        <f>SUM(AA22:AD22)</f>
        <v>0</v>
      </c>
      <c r="AA22" s="70"/>
      <c r="AB22" s="70"/>
      <c r="AC22" s="70"/>
      <c r="AD22" s="71"/>
    </row>
    <row r="23" spans="1:30" ht="11.25">
      <c r="A23" s="14"/>
      <c r="B23" s="271" t="s">
        <v>156</v>
      </c>
      <c r="C23" s="264"/>
      <c r="D23" s="113" t="s">
        <v>672</v>
      </c>
      <c r="E23" s="265"/>
      <c r="F23" s="151"/>
      <c r="G23" s="306"/>
      <c r="H23" s="306"/>
      <c r="I23" s="306"/>
      <c r="J23" s="311"/>
      <c r="K23" s="14"/>
      <c r="L23" s="306"/>
      <c r="M23" s="306"/>
      <c r="N23" s="306"/>
      <c r="O23" s="311"/>
      <c r="P23" s="14"/>
      <c r="Q23" s="306"/>
      <c r="R23" s="306"/>
      <c r="S23" s="306"/>
      <c r="T23" s="311"/>
      <c r="U23" s="14"/>
      <c r="V23" s="306"/>
      <c r="W23" s="306"/>
      <c r="X23" s="306"/>
      <c r="Y23" s="311"/>
      <c r="Z23" s="14"/>
      <c r="AA23" s="306"/>
      <c r="AB23" s="306"/>
      <c r="AC23" s="306"/>
      <c r="AD23" s="311"/>
    </row>
    <row r="24" spans="1:30" ht="22.5">
      <c r="A24" s="14"/>
      <c r="B24" s="271" t="s">
        <v>161</v>
      </c>
      <c r="C24" s="264" t="s">
        <v>647</v>
      </c>
      <c r="D24" s="113" t="s">
        <v>672</v>
      </c>
      <c r="E24" s="265" t="s">
        <v>687</v>
      </c>
      <c r="F24" s="243">
        <f>SUM(G24:J24)</f>
        <v>0</v>
      </c>
      <c r="G24" s="299"/>
      <c r="H24" s="299"/>
      <c r="I24" s="299"/>
      <c r="J24" s="300"/>
      <c r="K24" s="65">
        <f>SUM(L24:O24)</f>
        <v>0</v>
      </c>
      <c r="L24" s="299"/>
      <c r="M24" s="299"/>
      <c r="N24" s="299"/>
      <c r="O24" s="300"/>
      <c r="P24" s="65">
        <f>SUM(Q24:T24)</f>
        <v>0</v>
      </c>
      <c r="Q24" s="299"/>
      <c r="R24" s="299"/>
      <c r="S24" s="299"/>
      <c r="T24" s="300"/>
      <c r="U24" s="65">
        <f>SUM(V24:Y24)</f>
        <v>0</v>
      </c>
      <c r="V24" s="299"/>
      <c r="W24" s="299"/>
      <c r="X24" s="299"/>
      <c r="Y24" s="300"/>
      <c r="Z24" s="65">
        <f>SUM(AA24:AD24)</f>
        <v>0</v>
      </c>
      <c r="AA24" s="299"/>
      <c r="AB24" s="299"/>
      <c r="AC24" s="299"/>
      <c r="AD24" s="300"/>
    </row>
    <row r="25" spans="1:30" ht="15.75" customHeight="1">
      <c r="A25" s="14"/>
      <c r="B25" s="271" t="s">
        <v>626</v>
      </c>
      <c r="C25" s="264" t="s">
        <v>648</v>
      </c>
      <c r="D25" s="113" t="s">
        <v>672</v>
      </c>
      <c r="E25" s="265" t="s">
        <v>688</v>
      </c>
      <c r="F25" s="243">
        <f>SUM(G25:J25)</f>
        <v>0</v>
      </c>
      <c r="G25" s="299"/>
      <c r="H25" s="299"/>
      <c r="I25" s="299"/>
      <c r="J25" s="303"/>
      <c r="K25" s="65"/>
      <c r="L25" s="299"/>
      <c r="M25" s="299"/>
      <c r="N25" s="299"/>
      <c r="O25" s="303"/>
      <c r="P25" s="65"/>
      <c r="Q25" s="299"/>
      <c r="R25" s="299"/>
      <c r="S25" s="299"/>
      <c r="T25" s="300"/>
      <c r="U25" s="243"/>
      <c r="V25" s="299"/>
      <c r="W25" s="299"/>
      <c r="X25" s="299"/>
      <c r="Y25" s="303"/>
      <c r="Z25" s="65"/>
      <c r="AA25" s="299"/>
      <c r="AB25" s="299"/>
      <c r="AC25" s="299"/>
      <c r="AD25" s="300"/>
    </row>
    <row r="26" spans="1:30" ht="11.25">
      <c r="A26" s="14" t="s">
        <v>15</v>
      </c>
      <c r="B26" s="271" t="s">
        <v>335</v>
      </c>
      <c r="C26" s="264" t="s">
        <v>649</v>
      </c>
      <c r="D26" s="113" t="s">
        <v>672</v>
      </c>
      <c r="E26" s="265" t="s">
        <v>689</v>
      </c>
      <c r="F26" s="243">
        <f>SUM(G26:J26)</f>
        <v>0</v>
      </c>
      <c r="G26" s="299"/>
      <c r="H26" s="299"/>
      <c r="I26" s="299"/>
      <c r="J26" s="300"/>
      <c r="K26" s="65">
        <f>SUM(L26:O26)</f>
        <v>0</v>
      </c>
      <c r="L26" s="299"/>
      <c r="M26" s="299"/>
      <c r="N26" s="299"/>
      <c r="O26" s="300"/>
      <c r="P26" s="65">
        <f>SUM(Q26:T26)</f>
        <v>0</v>
      </c>
      <c r="Q26" s="299"/>
      <c r="R26" s="299"/>
      <c r="S26" s="299"/>
      <c r="T26" s="300"/>
      <c r="U26" s="65">
        <f>SUM(V26:Y26)</f>
        <v>0</v>
      </c>
      <c r="V26" s="299"/>
      <c r="W26" s="299"/>
      <c r="X26" s="299"/>
      <c r="Y26" s="300"/>
      <c r="Z26" s="65">
        <f>SUM(AA26:AD26)</f>
        <v>0</v>
      </c>
      <c r="AA26" s="299"/>
      <c r="AB26" s="299"/>
      <c r="AC26" s="299"/>
      <c r="AD26" s="300"/>
    </row>
    <row r="27" spans="1:30" ht="11.25">
      <c r="A27" s="14" t="s">
        <v>16</v>
      </c>
      <c r="B27" s="271" t="s">
        <v>162</v>
      </c>
      <c r="C27" s="264" t="s">
        <v>650</v>
      </c>
      <c r="D27" s="113" t="s">
        <v>672</v>
      </c>
      <c r="E27" s="265" t="s">
        <v>690</v>
      </c>
      <c r="F27" s="243">
        <f>SUM(G27:J27)</f>
        <v>0</v>
      </c>
      <c r="G27" s="299"/>
      <c r="H27" s="299"/>
      <c r="I27" s="299"/>
      <c r="J27" s="300"/>
      <c r="K27" s="65">
        <f>SUM(L27:O27)</f>
        <v>0</v>
      </c>
      <c r="L27" s="299"/>
      <c r="M27" s="299"/>
      <c r="N27" s="299"/>
      <c r="O27" s="300"/>
      <c r="P27" s="65">
        <f>SUM(Q27:T27)</f>
        <v>0</v>
      </c>
      <c r="Q27" s="299"/>
      <c r="R27" s="299"/>
      <c r="S27" s="299"/>
      <c r="T27" s="300"/>
      <c r="U27" s="65">
        <f>SUM(V27:Y27)</f>
        <v>0</v>
      </c>
      <c r="V27" s="299"/>
      <c r="W27" s="299"/>
      <c r="X27" s="299"/>
      <c r="Y27" s="300"/>
      <c r="Z27" s="65">
        <f>SUM(AA27:AD27)</f>
        <v>0</v>
      </c>
      <c r="AA27" s="299"/>
      <c r="AB27" s="299"/>
      <c r="AC27" s="299"/>
      <c r="AD27" s="300"/>
    </row>
    <row r="28" spans="1:30" ht="12" thickBot="1">
      <c r="A28" s="15" t="s">
        <v>296</v>
      </c>
      <c r="B28" s="273" t="s">
        <v>565</v>
      </c>
      <c r="C28" s="266" t="s">
        <v>651</v>
      </c>
      <c r="D28" s="113" t="s">
        <v>672</v>
      </c>
      <c r="E28" s="267" t="s">
        <v>691</v>
      </c>
      <c r="F28" s="244">
        <f>SUM(G28:J28)</f>
        <v>0</v>
      </c>
      <c r="G28" s="308"/>
      <c r="H28" s="308"/>
      <c r="I28" s="308"/>
      <c r="J28" s="312"/>
      <c r="K28" s="67">
        <f>SUM(L28:O28)</f>
        <v>0</v>
      </c>
      <c r="L28" s="308"/>
      <c r="M28" s="308"/>
      <c r="N28" s="308"/>
      <c r="O28" s="312"/>
      <c r="P28" s="67">
        <f>SUM(Q28:T28)</f>
        <v>0</v>
      </c>
      <c r="Q28" s="308"/>
      <c r="R28" s="308"/>
      <c r="S28" s="308"/>
      <c r="T28" s="312"/>
      <c r="U28" s="67">
        <f>SUM(V28:Y28)</f>
        <v>0</v>
      </c>
      <c r="V28" s="308"/>
      <c r="W28" s="308"/>
      <c r="X28" s="308"/>
      <c r="Y28" s="312"/>
      <c r="Z28" s="67">
        <f>SUM(AA28:AD28)</f>
        <v>0</v>
      </c>
      <c r="AA28" s="308"/>
      <c r="AB28" s="308"/>
      <c r="AC28" s="308"/>
      <c r="AD28" s="312"/>
    </row>
    <row r="29" spans="1:30" ht="12" thickBot="1">
      <c r="A29" s="229" t="s">
        <v>456</v>
      </c>
      <c r="B29" s="260" t="s">
        <v>625</v>
      </c>
      <c r="C29" s="268" t="s">
        <v>652</v>
      </c>
      <c r="D29" s="114" t="s">
        <v>672</v>
      </c>
      <c r="E29" s="269" t="s">
        <v>669</v>
      </c>
      <c r="F29" s="261"/>
      <c r="G29" s="233">
        <f>G21-G22-G26-G27-G28-H12-I12-J12</f>
        <v>0</v>
      </c>
      <c r="H29" s="233">
        <f>H21-H22-H26-H27-H28-I13-J13</f>
        <v>0</v>
      </c>
      <c r="I29" s="233">
        <f>I21-I22-I26-I27-I28-J14</f>
        <v>0</v>
      </c>
      <c r="J29" s="233">
        <f>J21-J22-J26-J27-J28</f>
        <v>0</v>
      </c>
      <c r="K29" s="233"/>
      <c r="L29" s="233">
        <f>L21-L22-L26-L27-L28-M12-N12-O12</f>
        <v>0</v>
      </c>
      <c r="M29" s="233">
        <f>M21-M22-M26-M27-M28-N13-O13</f>
        <v>0</v>
      </c>
      <c r="N29" s="233">
        <f>N21-N22-N26-N27-N28-O14</f>
        <v>0</v>
      </c>
      <c r="O29" s="233">
        <f>O21-O22-O26-O27-O28</f>
        <v>0</v>
      </c>
      <c r="P29" s="233"/>
      <c r="Q29" s="233">
        <f>Q21-Q22-Q26-Q27-Q28-R12-S12-T12</f>
        <v>0</v>
      </c>
      <c r="R29" s="233">
        <f>R21-R22-R26-R27-R28-S13-T13</f>
        <v>0</v>
      </c>
      <c r="S29" s="233">
        <f>S21-S22-S26-S27-S28-T14</f>
        <v>0</v>
      </c>
      <c r="T29" s="233">
        <f>T21-T22-T26-T27-T28</f>
        <v>0</v>
      </c>
      <c r="U29" s="233"/>
      <c r="V29" s="233">
        <f>V21-V22-V26-V27-V28-W12-X12-Y12</f>
        <v>0</v>
      </c>
      <c r="W29" s="233">
        <f>W21-W22-W26-W27-W28-X13-Y13</f>
        <v>0</v>
      </c>
      <c r="X29" s="233">
        <f>X21-X22-X26-X27-X28-Y14</f>
        <v>0</v>
      </c>
      <c r="Y29" s="233">
        <f>Y21-Y22-Y26-Y27-Y28</f>
        <v>0</v>
      </c>
      <c r="Z29" s="233"/>
      <c r="AA29" s="233">
        <f>AA21-AA22-AA26-AA27-AA28-AB12-AC12-AD12</f>
        <v>0</v>
      </c>
      <c r="AB29" s="233">
        <f>AB21-AB22-AB26-AB27-AB28-AC13-AD13</f>
        <v>0</v>
      </c>
      <c r="AC29" s="233">
        <f>AC21-AC22-AC26-AC27-AC28-AD14</f>
        <v>0</v>
      </c>
      <c r="AD29" s="233">
        <f>AD21-AD22-AD26-AD27-AD28</f>
        <v>0</v>
      </c>
    </row>
  </sheetData>
  <sheetProtection password="CE28" sheet="1" objects="1" scenarios="1" formatCells="0" formatColumns="0" formatRows="0"/>
  <protectedRanges>
    <protectedRange sqref="AA24:AD28 G11:J18 G20:J20 G22:J22 G24:J28 L11:O18 L20:O20 L22:O22 L24:O28 Q11:T18 Q20:T20 Q22:T22 Q24:T28 V11:Y18 V20:Y20 V22:Y22 V24:Y28 AA11:AD18 AA20:AD20 AA22:AD22" name="Диапазон1"/>
  </protectedRanges>
  <mergeCells count="11">
    <mergeCell ref="D4:D6"/>
    <mergeCell ref="E4:E6"/>
    <mergeCell ref="U4:Y4"/>
    <mergeCell ref="Z4:AD4"/>
    <mergeCell ref="A2:T2"/>
    <mergeCell ref="A4:A6"/>
    <mergeCell ref="B4:B6"/>
    <mergeCell ref="F4:J4"/>
    <mergeCell ref="P4:T4"/>
    <mergeCell ref="K4:O4"/>
    <mergeCell ref="C4:C6"/>
  </mergeCells>
  <printOptions horizontalCentered="1"/>
  <pageMargins left="0.17" right="0.29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46"/>
    <outlinePr summaryBelow="0" summaryRight="0"/>
    <pageSetUpPr fitToPage="1"/>
  </sheetPr>
  <dimension ref="A1:U60"/>
  <sheetViews>
    <sheetView zoomScale="25" zoomScaleNormal="2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6" sqref="J46:N59"/>
    </sheetView>
  </sheetViews>
  <sheetFormatPr defaultColWidth="9.140625" defaultRowHeight="11.25" outlineLevelRow="1" outlineLevelCol="1"/>
  <cols>
    <col min="1" max="1" width="5.28125" style="7" customWidth="1"/>
    <col min="2" max="2" width="24.57421875" style="7" customWidth="1"/>
    <col min="3" max="3" width="10.7109375" style="7" customWidth="1"/>
    <col min="4" max="8" width="10.7109375" style="7" customWidth="1" outlineLevel="1"/>
    <col min="9" max="9" width="10.7109375" style="7" customWidth="1"/>
    <col min="10" max="14" width="10.7109375" style="7" customWidth="1" outlineLevel="1"/>
    <col min="15" max="15" width="10.421875" style="7" customWidth="1"/>
    <col min="16" max="16" width="8.28125" style="7" customWidth="1"/>
    <col min="17" max="21" width="7.7109375" style="7" customWidth="1" outlineLevel="1"/>
    <col min="22" max="16384" width="9.140625" style="7" customWidth="1"/>
  </cols>
  <sheetData>
    <row r="1" ht="11.25">
      <c r="U1" s="55" t="s">
        <v>499</v>
      </c>
    </row>
    <row r="2" spans="1:21" ht="19.5" customHeight="1">
      <c r="A2" s="147" t="s">
        <v>558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ht="12" thickBot="1"/>
    <row r="4" spans="1:21" ht="48" customHeight="1">
      <c r="A4" s="377" t="s">
        <v>136</v>
      </c>
      <c r="B4" s="380" t="s">
        <v>232</v>
      </c>
      <c r="C4" s="377" t="s">
        <v>199</v>
      </c>
      <c r="D4" s="355"/>
      <c r="E4" s="379"/>
      <c r="F4" s="379"/>
      <c r="G4" s="379"/>
      <c r="H4" s="380"/>
      <c r="I4" s="377" t="s">
        <v>110</v>
      </c>
      <c r="J4" s="355"/>
      <c r="K4" s="379"/>
      <c r="L4" s="379"/>
      <c r="M4" s="379"/>
      <c r="N4" s="380"/>
      <c r="O4" s="356" t="s">
        <v>198</v>
      </c>
      <c r="P4" s="377" t="s">
        <v>201</v>
      </c>
      <c r="Q4" s="355"/>
      <c r="R4" s="379"/>
      <c r="S4" s="379"/>
      <c r="T4" s="381"/>
      <c r="U4" s="380"/>
    </row>
    <row r="5" spans="1:21" ht="11.25">
      <c r="A5" s="378"/>
      <c r="B5" s="354"/>
      <c r="C5" s="31" t="s">
        <v>469</v>
      </c>
      <c r="D5" s="156" t="s">
        <v>56</v>
      </c>
      <c r="E5" s="32" t="s">
        <v>519</v>
      </c>
      <c r="F5" s="32" t="s">
        <v>477</v>
      </c>
      <c r="G5" s="32" t="s">
        <v>478</v>
      </c>
      <c r="H5" s="33" t="s">
        <v>473</v>
      </c>
      <c r="I5" s="31" t="s">
        <v>469</v>
      </c>
      <c r="J5" s="156" t="s">
        <v>56</v>
      </c>
      <c r="K5" s="32" t="s">
        <v>519</v>
      </c>
      <c r="L5" s="32" t="s">
        <v>477</v>
      </c>
      <c r="M5" s="32" t="s">
        <v>478</v>
      </c>
      <c r="N5" s="33" t="s">
        <v>473</v>
      </c>
      <c r="O5" s="357"/>
      <c r="P5" s="31" t="s">
        <v>469</v>
      </c>
      <c r="Q5" s="156" t="s">
        <v>56</v>
      </c>
      <c r="R5" s="32" t="s">
        <v>519</v>
      </c>
      <c r="S5" s="32" t="s">
        <v>477</v>
      </c>
      <c r="T5" s="32" t="s">
        <v>478</v>
      </c>
      <c r="U5" s="33" t="s">
        <v>473</v>
      </c>
    </row>
    <row r="6" spans="1:21" ht="12" thickBot="1">
      <c r="A6" s="56">
        <v>1</v>
      </c>
      <c r="B6" s="59">
        <v>2</v>
      </c>
      <c r="C6" s="56">
        <v>3</v>
      </c>
      <c r="D6" s="57">
        <v>4</v>
      </c>
      <c r="E6" s="57">
        <v>5</v>
      </c>
      <c r="F6" s="57">
        <v>6</v>
      </c>
      <c r="G6" s="57">
        <v>7</v>
      </c>
      <c r="H6" s="59">
        <v>8</v>
      </c>
      <c r="I6" s="56">
        <v>9</v>
      </c>
      <c r="J6" s="57">
        <v>10</v>
      </c>
      <c r="K6" s="57">
        <v>11</v>
      </c>
      <c r="L6" s="57">
        <v>12</v>
      </c>
      <c r="M6" s="57">
        <v>13</v>
      </c>
      <c r="N6" s="59">
        <v>14</v>
      </c>
      <c r="O6" s="90">
        <v>15</v>
      </c>
      <c r="P6" s="56">
        <v>16</v>
      </c>
      <c r="Q6" s="57">
        <v>17</v>
      </c>
      <c r="R6" s="57">
        <v>18</v>
      </c>
      <c r="S6" s="57">
        <v>19</v>
      </c>
      <c r="T6" s="88">
        <v>20</v>
      </c>
      <c r="U6" s="59">
        <v>21</v>
      </c>
    </row>
    <row r="7" spans="1:21" ht="23.25" customHeight="1" thickBot="1">
      <c r="A7" s="368">
        <f>ПоследнийГод</f>
        <v>2005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53"/>
    </row>
    <row r="8" spans="1:21" ht="11.25">
      <c r="A8" s="2" t="s">
        <v>452</v>
      </c>
      <c r="B8" s="80" t="s">
        <v>313</v>
      </c>
      <c r="C8" s="75">
        <f aca="true" t="shared" si="0" ref="C8:N8">SUM(C9:C20)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6">
        <f t="shared" si="0"/>
        <v>0</v>
      </c>
      <c r="I8" s="7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6">
        <f t="shared" si="0"/>
        <v>0</v>
      </c>
      <c r="O8" s="95" t="e">
        <f>C8/I8*1000</f>
        <v>#DIV/0!</v>
      </c>
      <c r="P8" s="75" t="e">
        <f aca="true" t="shared" si="1" ref="P8:U8">C8/$C8*100</f>
        <v>#DIV/0!</v>
      </c>
      <c r="Q8" s="45" t="e">
        <f t="shared" si="1"/>
        <v>#DIV/0!</v>
      </c>
      <c r="R8" s="45" t="e">
        <f t="shared" si="1"/>
        <v>#DIV/0!</v>
      </c>
      <c r="S8" s="45" t="e">
        <f t="shared" si="1"/>
        <v>#DIV/0!</v>
      </c>
      <c r="T8" s="45" t="e">
        <f t="shared" si="1"/>
        <v>#DIV/0!</v>
      </c>
      <c r="U8" s="46" t="e">
        <f t="shared" si="1"/>
        <v>#DIV/0!</v>
      </c>
    </row>
    <row r="9" spans="1:21" ht="11.25" outlineLevel="1">
      <c r="A9" s="16"/>
      <c r="B9" s="17" t="s">
        <v>418</v>
      </c>
      <c r="C9" s="14"/>
      <c r="D9" s="4"/>
      <c r="E9" s="4"/>
      <c r="F9" s="4"/>
      <c r="G9" s="4"/>
      <c r="H9" s="86"/>
      <c r="I9" s="14"/>
      <c r="J9" s="4"/>
      <c r="K9" s="4"/>
      <c r="L9" s="4"/>
      <c r="M9" s="4"/>
      <c r="N9" s="86"/>
      <c r="O9" s="20"/>
      <c r="P9" s="14"/>
      <c r="Q9" s="4"/>
      <c r="R9" s="4"/>
      <c r="S9" s="4"/>
      <c r="T9" s="4"/>
      <c r="U9" s="86"/>
    </row>
    <row r="10" spans="1:21" ht="11.25" outlineLevel="1">
      <c r="A10" s="16"/>
      <c r="B10" s="17" t="s">
        <v>271</v>
      </c>
      <c r="C10" s="65">
        <f>SUM(D10:H10)</f>
        <v>0</v>
      </c>
      <c r="D10" s="299"/>
      <c r="E10" s="299"/>
      <c r="F10" s="299"/>
      <c r="G10" s="299"/>
      <c r="H10" s="300"/>
      <c r="I10" s="65">
        <f>SUM(J10:N10)</f>
        <v>0</v>
      </c>
      <c r="J10" s="299"/>
      <c r="K10" s="299"/>
      <c r="L10" s="299"/>
      <c r="M10" s="299"/>
      <c r="N10" s="300"/>
      <c r="O10" s="126">
        <f aca="true" t="shared" si="2" ref="O10:O19">nerr(C10/I10*1000)</f>
        <v>0</v>
      </c>
      <c r="P10" s="103">
        <f aca="true" t="shared" si="3" ref="P10:P19">nerr(C10/$C10*100)</f>
        <v>0</v>
      </c>
      <c r="Q10" s="105">
        <f aca="true" t="shared" si="4" ref="Q10:Q19">nerr(D10/$C10*100)</f>
        <v>0</v>
      </c>
      <c r="R10" s="105">
        <f aca="true" t="shared" si="5" ref="R10:R19">nerr(E10/$C10*100)</f>
        <v>0</v>
      </c>
      <c r="S10" s="105">
        <f aca="true" t="shared" si="6" ref="S10:S19">nerr(F10/$C10*100)</f>
        <v>0</v>
      </c>
      <c r="T10" s="105">
        <f aca="true" t="shared" si="7" ref="T10:T19">nerr(G10/$C10*100)</f>
        <v>0</v>
      </c>
      <c r="U10" s="104">
        <f aca="true" t="shared" si="8" ref="U10:U19">nerr(H10/$C10*100)</f>
        <v>0</v>
      </c>
    </row>
    <row r="11" spans="1:21" ht="11.25" outlineLevel="1">
      <c r="A11" s="16"/>
      <c r="B11" s="17" t="s">
        <v>272</v>
      </c>
      <c r="C11" s="65">
        <f aca="true" t="shared" si="9" ref="C11:C19">SUM(D11:H11)</f>
        <v>0</v>
      </c>
      <c r="D11" s="299"/>
      <c r="E11" s="299"/>
      <c r="F11" s="299"/>
      <c r="G11" s="299"/>
      <c r="H11" s="300"/>
      <c r="I11" s="65">
        <f aca="true" t="shared" si="10" ref="I11:I19">SUM(J11:N11)</f>
        <v>0</v>
      </c>
      <c r="J11" s="299"/>
      <c r="K11" s="299"/>
      <c r="L11" s="299"/>
      <c r="M11" s="299"/>
      <c r="N11" s="300"/>
      <c r="O11" s="126">
        <f t="shared" si="2"/>
        <v>0</v>
      </c>
      <c r="P11" s="103">
        <f t="shared" si="3"/>
        <v>0</v>
      </c>
      <c r="Q11" s="105">
        <f t="shared" si="4"/>
        <v>0</v>
      </c>
      <c r="R11" s="105">
        <f t="shared" si="5"/>
        <v>0</v>
      </c>
      <c r="S11" s="105">
        <f t="shared" si="6"/>
        <v>0</v>
      </c>
      <c r="T11" s="105">
        <f t="shared" si="7"/>
        <v>0</v>
      </c>
      <c r="U11" s="104">
        <f t="shared" si="8"/>
        <v>0</v>
      </c>
    </row>
    <row r="12" spans="1:21" ht="11.25" outlineLevel="1">
      <c r="A12" s="16"/>
      <c r="B12" s="17" t="s">
        <v>273</v>
      </c>
      <c r="C12" s="65">
        <f t="shared" si="9"/>
        <v>0</v>
      </c>
      <c r="D12" s="299"/>
      <c r="E12" s="299"/>
      <c r="F12" s="299"/>
      <c r="G12" s="299"/>
      <c r="H12" s="300"/>
      <c r="I12" s="65">
        <f t="shared" si="10"/>
        <v>0</v>
      </c>
      <c r="J12" s="299"/>
      <c r="K12" s="299"/>
      <c r="L12" s="299"/>
      <c r="M12" s="299"/>
      <c r="N12" s="300"/>
      <c r="O12" s="126">
        <f t="shared" si="2"/>
        <v>0</v>
      </c>
      <c r="P12" s="103">
        <f t="shared" si="3"/>
        <v>0</v>
      </c>
      <c r="Q12" s="105">
        <f t="shared" si="4"/>
        <v>0</v>
      </c>
      <c r="R12" s="105">
        <f t="shared" si="5"/>
        <v>0</v>
      </c>
      <c r="S12" s="105">
        <f t="shared" si="6"/>
        <v>0</v>
      </c>
      <c r="T12" s="105">
        <f t="shared" si="7"/>
        <v>0</v>
      </c>
      <c r="U12" s="104">
        <f t="shared" si="8"/>
        <v>0</v>
      </c>
    </row>
    <row r="13" spans="1:21" ht="11.25" outlineLevel="1">
      <c r="A13" s="16"/>
      <c r="B13" s="17" t="s">
        <v>274</v>
      </c>
      <c r="C13" s="65">
        <f t="shared" si="9"/>
        <v>0</v>
      </c>
      <c r="D13" s="299"/>
      <c r="E13" s="299"/>
      <c r="F13" s="299"/>
      <c r="G13" s="299"/>
      <c r="H13" s="300"/>
      <c r="I13" s="65">
        <f t="shared" si="10"/>
        <v>0</v>
      </c>
      <c r="J13" s="299"/>
      <c r="K13" s="299"/>
      <c r="L13" s="299"/>
      <c r="M13" s="299"/>
      <c r="N13" s="300"/>
      <c r="O13" s="126">
        <f t="shared" si="2"/>
        <v>0</v>
      </c>
      <c r="P13" s="103">
        <f t="shared" si="3"/>
        <v>0</v>
      </c>
      <c r="Q13" s="105">
        <f t="shared" si="4"/>
        <v>0</v>
      </c>
      <c r="R13" s="105">
        <f t="shared" si="5"/>
        <v>0</v>
      </c>
      <c r="S13" s="105">
        <f t="shared" si="6"/>
        <v>0</v>
      </c>
      <c r="T13" s="105">
        <f t="shared" si="7"/>
        <v>0</v>
      </c>
      <c r="U13" s="104">
        <f t="shared" si="8"/>
        <v>0</v>
      </c>
    </row>
    <row r="14" spans="1:21" ht="11.25" outlineLevel="1">
      <c r="A14" s="16"/>
      <c r="B14" s="17" t="s">
        <v>275</v>
      </c>
      <c r="C14" s="65">
        <f t="shared" si="9"/>
        <v>0</v>
      </c>
      <c r="D14" s="299"/>
      <c r="E14" s="299"/>
      <c r="F14" s="299"/>
      <c r="G14" s="299"/>
      <c r="H14" s="300"/>
      <c r="I14" s="65">
        <f t="shared" si="10"/>
        <v>0</v>
      </c>
      <c r="J14" s="299"/>
      <c r="K14" s="299"/>
      <c r="L14" s="299"/>
      <c r="M14" s="299"/>
      <c r="N14" s="300"/>
      <c r="O14" s="126">
        <f t="shared" si="2"/>
        <v>0</v>
      </c>
      <c r="P14" s="103">
        <f t="shared" si="3"/>
        <v>0</v>
      </c>
      <c r="Q14" s="105">
        <f t="shared" si="4"/>
        <v>0</v>
      </c>
      <c r="R14" s="105">
        <f t="shared" si="5"/>
        <v>0</v>
      </c>
      <c r="S14" s="105">
        <f t="shared" si="6"/>
        <v>0</v>
      </c>
      <c r="T14" s="105">
        <f t="shared" si="7"/>
        <v>0</v>
      </c>
      <c r="U14" s="104">
        <f t="shared" si="8"/>
        <v>0</v>
      </c>
    </row>
    <row r="15" spans="1:21" ht="11.25" outlineLevel="1">
      <c r="A15" s="16"/>
      <c r="B15" s="17" t="s">
        <v>276</v>
      </c>
      <c r="C15" s="65">
        <f t="shared" si="9"/>
        <v>0</v>
      </c>
      <c r="D15" s="299"/>
      <c r="E15" s="299"/>
      <c r="F15" s="318"/>
      <c r="G15" s="299"/>
      <c r="H15" s="300"/>
      <c r="I15" s="65">
        <f t="shared" si="10"/>
        <v>0</v>
      </c>
      <c r="J15" s="299"/>
      <c r="K15" s="299"/>
      <c r="L15" s="299"/>
      <c r="M15" s="299"/>
      <c r="N15" s="300"/>
      <c r="O15" s="126">
        <f t="shared" si="2"/>
        <v>0</v>
      </c>
      <c r="P15" s="103">
        <f t="shared" si="3"/>
        <v>0</v>
      </c>
      <c r="Q15" s="105">
        <f t="shared" si="4"/>
        <v>0</v>
      </c>
      <c r="R15" s="105">
        <f t="shared" si="5"/>
        <v>0</v>
      </c>
      <c r="S15" s="105">
        <f t="shared" si="6"/>
        <v>0</v>
      </c>
      <c r="T15" s="105">
        <f t="shared" si="7"/>
        <v>0</v>
      </c>
      <c r="U15" s="104">
        <f t="shared" si="8"/>
        <v>0</v>
      </c>
    </row>
    <row r="16" spans="1:21" ht="11.25" outlineLevel="1">
      <c r="A16" s="16"/>
      <c r="B16" s="17" t="s">
        <v>277</v>
      </c>
      <c r="C16" s="65">
        <f t="shared" si="9"/>
        <v>0</v>
      </c>
      <c r="D16" s="299"/>
      <c r="E16" s="299"/>
      <c r="F16" s="299"/>
      <c r="G16" s="299"/>
      <c r="H16" s="300"/>
      <c r="I16" s="65">
        <f t="shared" si="10"/>
        <v>0</v>
      </c>
      <c r="J16" s="299"/>
      <c r="K16" s="299"/>
      <c r="L16" s="299"/>
      <c r="M16" s="299"/>
      <c r="N16" s="300"/>
      <c r="O16" s="126">
        <f t="shared" si="2"/>
        <v>0</v>
      </c>
      <c r="P16" s="103">
        <f t="shared" si="3"/>
        <v>0</v>
      </c>
      <c r="Q16" s="105">
        <f t="shared" si="4"/>
        <v>0</v>
      </c>
      <c r="R16" s="105">
        <f t="shared" si="5"/>
        <v>0</v>
      </c>
      <c r="S16" s="105">
        <f t="shared" si="6"/>
        <v>0</v>
      </c>
      <c r="T16" s="105">
        <f t="shared" si="7"/>
        <v>0</v>
      </c>
      <c r="U16" s="104">
        <f t="shared" si="8"/>
        <v>0</v>
      </c>
    </row>
    <row r="17" spans="1:21" ht="11.25" outlineLevel="1">
      <c r="A17" s="16"/>
      <c r="B17" s="17" t="s">
        <v>278</v>
      </c>
      <c r="C17" s="65">
        <f t="shared" si="9"/>
        <v>0</v>
      </c>
      <c r="D17" s="299"/>
      <c r="E17" s="299"/>
      <c r="F17" s="299"/>
      <c r="G17" s="299"/>
      <c r="H17" s="300"/>
      <c r="I17" s="65">
        <f t="shared" si="10"/>
        <v>0</v>
      </c>
      <c r="J17" s="299"/>
      <c r="K17" s="299"/>
      <c r="L17" s="299"/>
      <c r="M17" s="299"/>
      <c r="N17" s="300"/>
      <c r="O17" s="126">
        <f t="shared" si="2"/>
        <v>0</v>
      </c>
      <c r="P17" s="103">
        <f t="shared" si="3"/>
        <v>0</v>
      </c>
      <c r="Q17" s="105">
        <f t="shared" si="4"/>
        <v>0</v>
      </c>
      <c r="R17" s="105">
        <f t="shared" si="5"/>
        <v>0</v>
      </c>
      <c r="S17" s="105">
        <f t="shared" si="6"/>
        <v>0</v>
      </c>
      <c r="T17" s="105">
        <f t="shared" si="7"/>
        <v>0</v>
      </c>
      <c r="U17" s="104">
        <f t="shared" si="8"/>
        <v>0</v>
      </c>
    </row>
    <row r="18" spans="1:21" ht="11.25" outlineLevel="1">
      <c r="A18" s="16"/>
      <c r="B18" s="17" t="s">
        <v>279</v>
      </c>
      <c r="C18" s="65">
        <f>SUM(D18:H18)</f>
        <v>0</v>
      </c>
      <c r="D18" s="299"/>
      <c r="E18" s="299"/>
      <c r="F18" s="299"/>
      <c r="G18" s="299"/>
      <c r="H18" s="300"/>
      <c r="I18" s="65">
        <f>SUM(J18:N18)</f>
        <v>0</v>
      </c>
      <c r="J18" s="299"/>
      <c r="K18" s="299"/>
      <c r="L18" s="299"/>
      <c r="M18" s="299"/>
      <c r="N18" s="300"/>
      <c r="O18" s="126">
        <f>nerr(C18/I18*1000)</f>
        <v>0</v>
      </c>
      <c r="P18" s="103">
        <f aca="true" t="shared" si="11" ref="P18:U18">nerr(C18/$C18*100)</f>
        <v>0</v>
      </c>
      <c r="Q18" s="105">
        <f t="shared" si="11"/>
        <v>0</v>
      </c>
      <c r="R18" s="105">
        <f t="shared" si="11"/>
        <v>0</v>
      </c>
      <c r="S18" s="105">
        <f t="shared" si="11"/>
        <v>0</v>
      </c>
      <c r="T18" s="105">
        <f t="shared" si="11"/>
        <v>0</v>
      </c>
      <c r="U18" s="104">
        <f t="shared" si="11"/>
        <v>0</v>
      </c>
    </row>
    <row r="19" spans="1:21" ht="11.25" outlineLevel="1">
      <c r="A19" s="16"/>
      <c r="B19" s="17" t="s">
        <v>280</v>
      </c>
      <c r="C19" s="65">
        <f t="shared" si="9"/>
        <v>0</v>
      </c>
      <c r="D19" s="299"/>
      <c r="E19" s="299"/>
      <c r="F19" s="299"/>
      <c r="G19" s="299"/>
      <c r="H19" s="300"/>
      <c r="I19" s="65">
        <f t="shared" si="10"/>
        <v>0</v>
      </c>
      <c r="J19" s="299"/>
      <c r="K19" s="299"/>
      <c r="L19" s="299"/>
      <c r="M19" s="299"/>
      <c r="N19" s="300"/>
      <c r="O19" s="126">
        <f t="shared" si="2"/>
        <v>0</v>
      </c>
      <c r="P19" s="103">
        <f t="shared" si="3"/>
        <v>0</v>
      </c>
      <c r="Q19" s="105">
        <f t="shared" si="4"/>
        <v>0</v>
      </c>
      <c r="R19" s="105">
        <f t="shared" si="5"/>
        <v>0</v>
      </c>
      <c r="S19" s="105">
        <f t="shared" si="6"/>
        <v>0</v>
      </c>
      <c r="T19" s="105">
        <f t="shared" si="7"/>
        <v>0</v>
      </c>
      <c r="U19" s="104">
        <f t="shared" si="8"/>
        <v>0</v>
      </c>
    </row>
    <row r="20" spans="1:21" ht="12.75" outlineLevel="1">
      <c r="A20" s="29"/>
      <c r="B20" s="274" t="s">
        <v>0</v>
      </c>
      <c r="C20" s="29"/>
      <c r="D20" s="319"/>
      <c r="E20" s="319"/>
      <c r="F20" s="319"/>
      <c r="G20" s="319"/>
      <c r="H20" s="320"/>
      <c r="I20" s="29"/>
      <c r="J20" s="319"/>
      <c r="K20" s="319"/>
      <c r="L20" s="319"/>
      <c r="M20" s="319"/>
      <c r="N20" s="320"/>
      <c r="O20" s="81"/>
      <c r="P20" s="29"/>
      <c r="Q20" s="28"/>
      <c r="R20" s="28"/>
      <c r="S20" s="28"/>
      <c r="T20" s="66"/>
      <c r="U20" s="82"/>
    </row>
    <row r="21" spans="1:21" ht="11.25">
      <c r="A21" s="16" t="s">
        <v>453</v>
      </c>
      <c r="B21" s="17" t="s">
        <v>416</v>
      </c>
      <c r="C21" s="65">
        <f>SUM(D21:H21)</f>
        <v>0</v>
      </c>
      <c r="D21" s="299"/>
      <c r="E21" s="299"/>
      <c r="F21" s="299"/>
      <c r="G21" s="299"/>
      <c r="H21" s="300"/>
      <c r="I21" s="65">
        <f>SUM(J21:N21)</f>
        <v>0</v>
      </c>
      <c r="J21" s="299"/>
      <c r="K21" s="299"/>
      <c r="L21" s="299"/>
      <c r="M21" s="299"/>
      <c r="N21" s="300"/>
      <c r="O21" s="94" t="e">
        <f>C21/I21*1000</f>
        <v>#DIV/0!</v>
      </c>
      <c r="P21" s="65" t="e">
        <f aca="true" t="shared" si="12" ref="P21:U24">C21/$C21*100</f>
        <v>#DIV/0!</v>
      </c>
      <c r="Q21" s="35" t="e">
        <f t="shared" si="12"/>
        <v>#DIV/0!</v>
      </c>
      <c r="R21" s="35" t="e">
        <f t="shared" si="12"/>
        <v>#DIV/0!</v>
      </c>
      <c r="S21" s="35" t="e">
        <f t="shared" si="12"/>
        <v>#DIV/0!</v>
      </c>
      <c r="T21" s="35" t="e">
        <f t="shared" si="12"/>
        <v>#DIV/0!</v>
      </c>
      <c r="U21" s="34" t="e">
        <f t="shared" si="12"/>
        <v>#DIV/0!</v>
      </c>
    </row>
    <row r="22" spans="1:21" ht="11.25">
      <c r="A22" s="16" t="s">
        <v>454</v>
      </c>
      <c r="B22" s="17" t="s">
        <v>417</v>
      </c>
      <c r="C22" s="65">
        <f>SUM(D22:H22)</f>
        <v>0</v>
      </c>
      <c r="D22" s="299"/>
      <c r="E22" s="299"/>
      <c r="F22" s="299"/>
      <c r="G22" s="299"/>
      <c r="H22" s="300"/>
      <c r="I22" s="65">
        <f>SUM(J22:N22)</f>
        <v>0</v>
      </c>
      <c r="J22" s="299"/>
      <c r="K22" s="299"/>
      <c r="L22" s="299"/>
      <c r="M22" s="299"/>
      <c r="N22" s="300"/>
      <c r="O22" s="94" t="e">
        <f>C22/I22*1000</f>
        <v>#DIV/0!</v>
      </c>
      <c r="P22" s="65" t="e">
        <f t="shared" si="12"/>
        <v>#DIV/0!</v>
      </c>
      <c r="Q22" s="35" t="e">
        <f t="shared" si="12"/>
        <v>#DIV/0!</v>
      </c>
      <c r="R22" s="35" t="e">
        <f t="shared" si="12"/>
        <v>#DIV/0!</v>
      </c>
      <c r="S22" s="35" t="e">
        <f t="shared" si="12"/>
        <v>#DIV/0!</v>
      </c>
      <c r="T22" s="35" t="e">
        <f t="shared" si="12"/>
        <v>#DIV/0!</v>
      </c>
      <c r="U22" s="34" t="e">
        <f t="shared" si="12"/>
        <v>#DIV/0!</v>
      </c>
    </row>
    <row r="23" spans="1:21" ht="11.25">
      <c r="A23" s="16" t="s">
        <v>240</v>
      </c>
      <c r="B23" s="17" t="s">
        <v>415</v>
      </c>
      <c r="C23" s="65">
        <f>SUM(D23:H23)</f>
        <v>0</v>
      </c>
      <c r="D23" s="299"/>
      <c r="E23" s="299"/>
      <c r="F23" s="299"/>
      <c r="G23" s="299"/>
      <c r="H23" s="300"/>
      <c r="I23" s="65">
        <f>SUM(J23:N23)</f>
        <v>0</v>
      </c>
      <c r="J23" s="299"/>
      <c r="K23" s="299"/>
      <c r="L23" s="299"/>
      <c r="M23" s="299"/>
      <c r="N23" s="300"/>
      <c r="O23" s="94" t="e">
        <f>C23/I23*1000</f>
        <v>#DIV/0!</v>
      </c>
      <c r="P23" s="65" t="e">
        <f t="shared" si="12"/>
        <v>#DIV/0!</v>
      </c>
      <c r="Q23" s="35" t="e">
        <f t="shared" si="12"/>
        <v>#DIV/0!</v>
      </c>
      <c r="R23" s="35" t="e">
        <f t="shared" si="12"/>
        <v>#DIV/0!</v>
      </c>
      <c r="S23" s="35" t="e">
        <f t="shared" si="12"/>
        <v>#DIV/0!</v>
      </c>
      <c r="T23" s="35" t="e">
        <f t="shared" si="12"/>
        <v>#DIV/0!</v>
      </c>
      <c r="U23" s="34" t="e">
        <f t="shared" si="12"/>
        <v>#DIV/0!</v>
      </c>
    </row>
    <row r="24" spans="1:21" ht="12" thickBot="1">
      <c r="A24" s="115" t="s">
        <v>455</v>
      </c>
      <c r="B24" s="141" t="s">
        <v>469</v>
      </c>
      <c r="C24" s="99">
        <f aca="true" t="shared" si="13" ref="C24:N24">C8+C21+C22</f>
        <v>0</v>
      </c>
      <c r="D24" s="100">
        <f t="shared" si="13"/>
        <v>0</v>
      </c>
      <c r="E24" s="100">
        <f t="shared" si="13"/>
        <v>0</v>
      </c>
      <c r="F24" s="100">
        <f t="shared" si="13"/>
        <v>0</v>
      </c>
      <c r="G24" s="100">
        <f t="shared" si="13"/>
        <v>0</v>
      </c>
      <c r="H24" s="98">
        <f t="shared" si="13"/>
        <v>0</v>
      </c>
      <c r="I24" s="99">
        <f t="shared" si="13"/>
        <v>0</v>
      </c>
      <c r="J24" s="100">
        <f t="shared" si="13"/>
        <v>0</v>
      </c>
      <c r="K24" s="100">
        <f t="shared" si="13"/>
        <v>0</v>
      </c>
      <c r="L24" s="100">
        <f t="shared" si="13"/>
        <v>0</v>
      </c>
      <c r="M24" s="100">
        <f t="shared" si="13"/>
        <v>0</v>
      </c>
      <c r="N24" s="98">
        <f t="shared" si="13"/>
        <v>0</v>
      </c>
      <c r="O24" s="139" t="e">
        <f>C24/I24*1000</f>
        <v>#DIV/0!</v>
      </c>
      <c r="P24" s="99" t="e">
        <f t="shared" si="12"/>
        <v>#DIV/0!</v>
      </c>
      <c r="Q24" s="100" t="e">
        <f t="shared" si="12"/>
        <v>#DIV/0!</v>
      </c>
      <c r="R24" s="100" t="e">
        <f t="shared" si="12"/>
        <v>#DIV/0!</v>
      </c>
      <c r="S24" s="100" t="e">
        <f t="shared" si="12"/>
        <v>#DIV/0!</v>
      </c>
      <c r="T24" s="100" t="e">
        <f t="shared" si="12"/>
        <v>#DIV/0!</v>
      </c>
      <c r="U24" s="98" t="e">
        <f t="shared" si="12"/>
        <v>#DIV/0!</v>
      </c>
    </row>
    <row r="25" spans="1:21" ht="23.25" customHeight="1" thickBot="1">
      <c r="A25" s="368">
        <f>БазовыйПериод</f>
        <v>2006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53"/>
    </row>
    <row r="26" spans="1:21" ht="11.25">
      <c r="A26" s="2" t="s">
        <v>452</v>
      </c>
      <c r="B26" s="80" t="s">
        <v>313</v>
      </c>
      <c r="C26" s="75">
        <f aca="true" t="shared" si="14" ref="C26:N26">SUM(C27:C38)</f>
        <v>0</v>
      </c>
      <c r="D26" s="45">
        <f t="shared" si="14"/>
        <v>0</v>
      </c>
      <c r="E26" s="45">
        <f t="shared" si="14"/>
        <v>0</v>
      </c>
      <c r="F26" s="45">
        <f t="shared" si="14"/>
        <v>0</v>
      </c>
      <c r="G26" s="45">
        <f t="shared" si="14"/>
        <v>0</v>
      </c>
      <c r="H26" s="46">
        <f t="shared" si="14"/>
        <v>0</v>
      </c>
      <c r="I26" s="75">
        <f t="shared" si="14"/>
        <v>0</v>
      </c>
      <c r="J26" s="45">
        <f t="shared" si="14"/>
        <v>0</v>
      </c>
      <c r="K26" s="45">
        <f t="shared" si="14"/>
        <v>0</v>
      </c>
      <c r="L26" s="45">
        <f t="shared" si="14"/>
        <v>0</v>
      </c>
      <c r="M26" s="45">
        <f t="shared" si="14"/>
        <v>0</v>
      </c>
      <c r="N26" s="46">
        <f t="shared" si="14"/>
        <v>0</v>
      </c>
      <c r="O26" s="95" t="e">
        <f>C26/I26*1000</f>
        <v>#DIV/0!</v>
      </c>
      <c r="P26" s="75" t="e">
        <f aca="true" t="shared" si="15" ref="P26:U26">C26/$C26*100</f>
        <v>#DIV/0!</v>
      </c>
      <c r="Q26" s="45" t="e">
        <f t="shared" si="15"/>
        <v>#DIV/0!</v>
      </c>
      <c r="R26" s="45" t="e">
        <f t="shared" si="15"/>
        <v>#DIV/0!</v>
      </c>
      <c r="S26" s="45" t="e">
        <f t="shared" si="15"/>
        <v>#DIV/0!</v>
      </c>
      <c r="T26" s="45" t="e">
        <f t="shared" si="15"/>
        <v>#DIV/0!</v>
      </c>
      <c r="U26" s="46" t="e">
        <f t="shared" si="15"/>
        <v>#DIV/0!</v>
      </c>
    </row>
    <row r="27" spans="1:21" ht="11.25" outlineLevel="1">
      <c r="A27" s="16"/>
      <c r="B27" s="17" t="s">
        <v>418</v>
      </c>
      <c r="C27" s="14"/>
      <c r="D27" s="4"/>
      <c r="E27" s="4"/>
      <c r="F27" s="4"/>
      <c r="G27" s="4"/>
      <c r="H27" s="86"/>
      <c r="I27" s="14"/>
      <c r="J27" s="4"/>
      <c r="K27" s="4"/>
      <c r="L27" s="4"/>
      <c r="M27" s="4"/>
      <c r="N27" s="86"/>
      <c r="O27" s="20"/>
      <c r="P27" s="14"/>
      <c r="Q27" s="4"/>
      <c r="R27" s="4"/>
      <c r="S27" s="4"/>
      <c r="T27" s="4"/>
      <c r="U27" s="86"/>
    </row>
    <row r="28" spans="1:21" ht="11.25" outlineLevel="1">
      <c r="A28" s="16"/>
      <c r="B28" s="17" t="s">
        <v>271</v>
      </c>
      <c r="C28" s="65">
        <f>SUM(D28:H28)</f>
        <v>0</v>
      </c>
      <c r="D28" s="299"/>
      <c r="E28" s="299"/>
      <c r="F28" s="299"/>
      <c r="G28" s="299"/>
      <c r="H28" s="300"/>
      <c r="I28" s="65">
        <f>SUM(J28:N28)</f>
        <v>0</v>
      </c>
      <c r="J28" s="299"/>
      <c r="K28" s="299"/>
      <c r="L28" s="299"/>
      <c r="M28" s="299"/>
      <c r="N28" s="300"/>
      <c r="O28" s="126">
        <f aca="true" t="shared" si="16" ref="O28:O36">nerr(C28/I28*1000)</f>
        <v>0</v>
      </c>
      <c r="P28" s="103">
        <f aca="true" t="shared" si="17" ref="P28:P36">nerr(C28/$C28*100)</f>
        <v>0</v>
      </c>
      <c r="Q28" s="105">
        <f aca="true" t="shared" si="18" ref="Q28:R36">nerr(D28/$C28*100)</f>
        <v>0</v>
      </c>
      <c r="R28" s="105">
        <f t="shared" si="18"/>
        <v>0</v>
      </c>
      <c r="S28" s="105">
        <f aca="true" t="shared" si="19" ref="S28:S36">nerr(F28/$C28*100)</f>
        <v>0</v>
      </c>
      <c r="T28" s="105">
        <f aca="true" t="shared" si="20" ref="T28:T36">nerr(G28/$C28*100)</f>
        <v>0</v>
      </c>
      <c r="U28" s="104">
        <f aca="true" t="shared" si="21" ref="U28:U36">nerr(H28/$C28*100)</f>
        <v>0</v>
      </c>
    </row>
    <row r="29" spans="1:21" ht="11.25" outlineLevel="1">
      <c r="A29" s="16"/>
      <c r="B29" s="17" t="s">
        <v>272</v>
      </c>
      <c r="C29" s="65">
        <f aca="true" t="shared" si="22" ref="C29:C41">SUM(D29:H29)</f>
        <v>0</v>
      </c>
      <c r="D29" s="299"/>
      <c r="E29" s="299"/>
      <c r="F29" s="299"/>
      <c r="G29" s="299"/>
      <c r="H29" s="300"/>
      <c r="I29" s="65">
        <f aca="true" t="shared" si="23" ref="I29:I41">SUM(J29:N29)</f>
        <v>0</v>
      </c>
      <c r="J29" s="299"/>
      <c r="K29" s="299"/>
      <c r="L29" s="299"/>
      <c r="M29" s="299"/>
      <c r="N29" s="300"/>
      <c r="O29" s="126">
        <f t="shared" si="16"/>
        <v>0</v>
      </c>
      <c r="P29" s="103">
        <f t="shared" si="17"/>
        <v>0</v>
      </c>
      <c r="Q29" s="105">
        <f t="shared" si="18"/>
        <v>0</v>
      </c>
      <c r="R29" s="105">
        <f t="shared" si="18"/>
        <v>0</v>
      </c>
      <c r="S29" s="105">
        <f t="shared" si="19"/>
        <v>0</v>
      </c>
      <c r="T29" s="105">
        <f t="shared" si="20"/>
        <v>0</v>
      </c>
      <c r="U29" s="104">
        <f t="shared" si="21"/>
        <v>0</v>
      </c>
    </row>
    <row r="30" spans="1:21" ht="11.25" outlineLevel="1">
      <c r="A30" s="16"/>
      <c r="B30" s="17" t="s">
        <v>273</v>
      </c>
      <c r="C30" s="65">
        <f t="shared" si="22"/>
        <v>0</v>
      </c>
      <c r="D30" s="299"/>
      <c r="E30" s="299"/>
      <c r="F30" s="299"/>
      <c r="G30" s="299"/>
      <c r="H30" s="300"/>
      <c r="I30" s="65">
        <f t="shared" si="23"/>
        <v>0</v>
      </c>
      <c r="J30" s="299"/>
      <c r="K30" s="299"/>
      <c r="L30" s="299"/>
      <c r="M30" s="299"/>
      <c r="N30" s="300"/>
      <c r="O30" s="126">
        <f t="shared" si="16"/>
        <v>0</v>
      </c>
      <c r="P30" s="103">
        <f t="shared" si="17"/>
        <v>0</v>
      </c>
      <c r="Q30" s="105">
        <f t="shared" si="18"/>
        <v>0</v>
      </c>
      <c r="R30" s="105">
        <f t="shared" si="18"/>
        <v>0</v>
      </c>
      <c r="S30" s="105">
        <f t="shared" si="19"/>
        <v>0</v>
      </c>
      <c r="T30" s="105">
        <f t="shared" si="20"/>
        <v>0</v>
      </c>
      <c r="U30" s="104">
        <f t="shared" si="21"/>
        <v>0</v>
      </c>
    </row>
    <row r="31" spans="1:21" ht="11.25" outlineLevel="1">
      <c r="A31" s="16"/>
      <c r="B31" s="17" t="s">
        <v>274</v>
      </c>
      <c r="C31" s="65">
        <f t="shared" si="22"/>
        <v>0</v>
      </c>
      <c r="D31" s="299"/>
      <c r="E31" s="299"/>
      <c r="F31" s="299"/>
      <c r="G31" s="299"/>
      <c r="H31" s="300"/>
      <c r="I31" s="65">
        <f t="shared" si="23"/>
        <v>0</v>
      </c>
      <c r="J31" s="299"/>
      <c r="K31" s="299"/>
      <c r="L31" s="299"/>
      <c r="M31" s="299"/>
      <c r="N31" s="300"/>
      <c r="O31" s="126">
        <f t="shared" si="16"/>
        <v>0</v>
      </c>
      <c r="P31" s="103">
        <f t="shared" si="17"/>
        <v>0</v>
      </c>
      <c r="Q31" s="105">
        <f t="shared" si="18"/>
        <v>0</v>
      </c>
      <c r="R31" s="105">
        <f t="shared" si="18"/>
        <v>0</v>
      </c>
      <c r="S31" s="105">
        <f t="shared" si="19"/>
        <v>0</v>
      </c>
      <c r="T31" s="105">
        <f t="shared" si="20"/>
        <v>0</v>
      </c>
      <c r="U31" s="104">
        <f t="shared" si="21"/>
        <v>0</v>
      </c>
    </row>
    <row r="32" spans="1:21" ht="11.25" outlineLevel="1">
      <c r="A32" s="16"/>
      <c r="B32" s="17" t="s">
        <v>275</v>
      </c>
      <c r="C32" s="65">
        <f t="shared" si="22"/>
        <v>0</v>
      </c>
      <c r="D32" s="299"/>
      <c r="E32" s="299"/>
      <c r="F32" s="299"/>
      <c r="G32" s="299"/>
      <c r="H32" s="300"/>
      <c r="I32" s="65">
        <f t="shared" si="23"/>
        <v>0</v>
      </c>
      <c r="J32" s="299"/>
      <c r="K32" s="299"/>
      <c r="L32" s="299"/>
      <c r="M32" s="299"/>
      <c r="N32" s="300"/>
      <c r="O32" s="126">
        <f t="shared" si="16"/>
        <v>0</v>
      </c>
      <c r="P32" s="103">
        <f t="shared" si="17"/>
        <v>0</v>
      </c>
      <c r="Q32" s="105">
        <f t="shared" si="18"/>
        <v>0</v>
      </c>
      <c r="R32" s="105">
        <f t="shared" si="18"/>
        <v>0</v>
      </c>
      <c r="S32" s="105">
        <f t="shared" si="19"/>
        <v>0</v>
      </c>
      <c r="T32" s="105">
        <f t="shared" si="20"/>
        <v>0</v>
      </c>
      <c r="U32" s="104">
        <f t="shared" si="21"/>
        <v>0</v>
      </c>
    </row>
    <row r="33" spans="1:21" ht="11.25" outlineLevel="1">
      <c r="A33" s="16"/>
      <c r="B33" s="17" t="s">
        <v>276</v>
      </c>
      <c r="C33" s="65">
        <f t="shared" si="22"/>
        <v>0</v>
      </c>
      <c r="D33" s="299"/>
      <c r="E33" s="299"/>
      <c r="F33" s="299"/>
      <c r="G33" s="299"/>
      <c r="H33" s="300"/>
      <c r="I33" s="65">
        <f t="shared" si="23"/>
        <v>0</v>
      </c>
      <c r="J33" s="299"/>
      <c r="K33" s="299"/>
      <c r="L33" s="299"/>
      <c r="M33" s="299"/>
      <c r="N33" s="300"/>
      <c r="O33" s="126">
        <f t="shared" si="16"/>
        <v>0</v>
      </c>
      <c r="P33" s="103">
        <f t="shared" si="17"/>
        <v>0</v>
      </c>
      <c r="Q33" s="105">
        <f t="shared" si="18"/>
        <v>0</v>
      </c>
      <c r="R33" s="105">
        <f t="shared" si="18"/>
        <v>0</v>
      </c>
      <c r="S33" s="105">
        <f t="shared" si="19"/>
        <v>0</v>
      </c>
      <c r="T33" s="105">
        <f t="shared" si="20"/>
        <v>0</v>
      </c>
      <c r="U33" s="104">
        <f t="shared" si="21"/>
        <v>0</v>
      </c>
    </row>
    <row r="34" spans="1:21" ht="11.25" outlineLevel="1">
      <c r="A34" s="16"/>
      <c r="B34" s="17" t="s">
        <v>277</v>
      </c>
      <c r="C34" s="65">
        <f t="shared" si="22"/>
        <v>0</v>
      </c>
      <c r="D34" s="299"/>
      <c r="E34" s="299"/>
      <c r="F34" s="299"/>
      <c r="G34" s="299"/>
      <c r="H34" s="300"/>
      <c r="I34" s="65">
        <f t="shared" si="23"/>
        <v>0</v>
      </c>
      <c r="J34" s="299"/>
      <c r="K34" s="299"/>
      <c r="L34" s="299"/>
      <c r="M34" s="299"/>
      <c r="N34" s="300"/>
      <c r="O34" s="126">
        <f t="shared" si="16"/>
        <v>0</v>
      </c>
      <c r="P34" s="103">
        <f t="shared" si="17"/>
        <v>0</v>
      </c>
      <c r="Q34" s="105">
        <f t="shared" si="18"/>
        <v>0</v>
      </c>
      <c r="R34" s="105">
        <f t="shared" si="18"/>
        <v>0</v>
      </c>
      <c r="S34" s="105">
        <f t="shared" si="19"/>
        <v>0</v>
      </c>
      <c r="T34" s="105">
        <f t="shared" si="20"/>
        <v>0</v>
      </c>
      <c r="U34" s="104">
        <f t="shared" si="21"/>
        <v>0</v>
      </c>
    </row>
    <row r="35" spans="1:21" ht="11.25" outlineLevel="1">
      <c r="A35" s="16"/>
      <c r="B35" s="17" t="s">
        <v>278</v>
      </c>
      <c r="C35" s="65">
        <f t="shared" si="22"/>
        <v>0</v>
      </c>
      <c r="D35" s="299"/>
      <c r="E35" s="299"/>
      <c r="F35" s="299"/>
      <c r="G35" s="299"/>
      <c r="H35" s="300"/>
      <c r="I35" s="65">
        <f t="shared" si="23"/>
        <v>0</v>
      </c>
      <c r="J35" s="299"/>
      <c r="K35" s="299"/>
      <c r="L35" s="299"/>
      <c r="M35" s="299"/>
      <c r="N35" s="300"/>
      <c r="O35" s="126">
        <f t="shared" si="16"/>
        <v>0</v>
      </c>
      <c r="P35" s="103">
        <f t="shared" si="17"/>
        <v>0</v>
      </c>
      <c r="Q35" s="105">
        <f t="shared" si="18"/>
        <v>0</v>
      </c>
      <c r="R35" s="105">
        <f t="shared" si="18"/>
        <v>0</v>
      </c>
      <c r="S35" s="105">
        <f t="shared" si="19"/>
        <v>0</v>
      </c>
      <c r="T35" s="105">
        <f t="shared" si="20"/>
        <v>0</v>
      </c>
      <c r="U35" s="104">
        <f t="shared" si="21"/>
        <v>0</v>
      </c>
    </row>
    <row r="36" spans="1:21" ht="11.25" outlineLevel="1">
      <c r="A36" s="16"/>
      <c r="B36" s="17" t="s">
        <v>279</v>
      </c>
      <c r="C36" s="65">
        <f t="shared" si="22"/>
        <v>0</v>
      </c>
      <c r="D36" s="299"/>
      <c r="E36" s="299"/>
      <c r="F36" s="299"/>
      <c r="G36" s="299"/>
      <c r="H36" s="300"/>
      <c r="I36" s="65">
        <f t="shared" si="23"/>
        <v>0</v>
      </c>
      <c r="J36" s="299"/>
      <c r="K36" s="299"/>
      <c r="L36" s="299"/>
      <c r="M36" s="299"/>
      <c r="N36" s="300"/>
      <c r="O36" s="126">
        <f t="shared" si="16"/>
        <v>0</v>
      </c>
      <c r="P36" s="103">
        <f t="shared" si="17"/>
        <v>0</v>
      </c>
      <c r="Q36" s="105">
        <f t="shared" si="18"/>
        <v>0</v>
      </c>
      <c r="R36" s="105">
        <f t="shared" si="18"/>
        <v>0</v>
      </c>
      <c r="S36" s="105">
        <f t="shared" si="19"/>
        <v>0</v>
      </c>
      <c r="T36" s="105">
        <f t="shared" si="20"/>
        <v>0</v>
      </c>
      <c r="U36" s="104">
        <f t="shared" si="21"/>
        <v>0</v>
      </c>
    </row>
    <row r="37" spans="1:21" ht="11.25" outlineLevel="1">
      <c r="A37" s="16"/>
      <c r="B37" s="17" t="s">
        <v>280</v>
      </c>
      <c r="C37" s="65">
        <f>SUM(D37:H37)</f>
        <v>0</v>
      </c>
      <c r="D37" s="299"/>
      <c r="E37" s="299"/>
      <c r="F37" s="299"/>
      <c r="G37" s="299"/>
      <c r="H37" s="300"/>
      <c r="I37" s="65">
        <f>SUM(J37:N37)</f>
        <v>0</v>
      </c>
      <c r="J37" s="299"/>
      <c r="K37" s="299"/>
      <c r="L37" s="299"/>
      <c r="M37" s="299"/>
      <c r="N37" s="300"/>
      <c r="O37" s="126">
        <f>nerr(C37/I37*1000)</f>
        <v>0</v>
      </c>
      <c r="P37" s="103">
        <f aca="true" t="shared" si="24" ref="P37:U37">nerr(C37/$C37*100)</f>
        <v>0</v>
      </c>
      <c r="Q37" s="105">
        <f t="shared" si="24"/>
        <v>0</v>
      </c>
      <c r="R37" s="105">
        <f t="shared" si="24"/>
        <v>0</v>
      </c>
      <c r="S37" s="105">
        <f t="shared" si="24"/>
        <v>0</v>
      </c>
      <c r="T37" s="105">
        <f t="shared" si="24"/>
        <v>0</v>
      </c>
      <c r="U37" s="104">
        <f t="shared" si="24"/>
        <v>0</v>
      </c>
    </row>
    <row r="38" spans="1:21" ht="12.75" outlineLevel="1">
      <c r="A38" s="29"/>
      <c r="B38" s="274" t="s">
        <v>0</v>
      </c>
      <c r="C38" s="29"/>
      <c r="D38" s="319"/>
      <c r="E38" s="319"/>
      <c r="F38" s="319"/>
      <c r="G38" s="319"/>
      <c r="H38" s="320"/>
      <c r="I38" s="29"/>
      <c r="J38" s="319"/>
      <c r="K38" s="319"/>
      <c r="L38" s="319"/>
      <c r="M38" s="319"/>
      <c r="N38" s="320"/>
      <c r="O38" s="81"/>
      <c r="P38" s="29"/>
      <c r="Q38" s="28"/>
      <c r="R38" s="28"/>
      <c r="S38" s="28"/>
      <c r="T38" s="66"/>
      <c r="U38" s="82"/>
    </row>
    <row r="39" spans="1:21" ht="11.25">
      <c r="A39" s="16" t="s">
        <v>453</v>
      </c>
      <c r="B39" s="17" t="s">
        <v>416</v>
      </c>
      <c r="C39" s="65">
        <f t="shared" si="22"/>
        <v>0</v>
      </c>
      <c r="D39" s="299"/>
      <c r="E39" s="299"/>
      <c r="F39" s="299"/>
      <c r="G39" s="299"/>
      <c r="H39" s="300"/>
      <c r="I39" s="65">
        <f t="shared" si="23"/>
        <v>0</v>
      </c>
      <c r="J39" s="299"/>
      <c r="K39" s="299"/>
      <c r="L39" s="299"/>
      <c r="M39" s="299"/>
      <c r="N39" s="300"/>
      <c r="O39" s="94" t="e">
        <f>C39/I39*1000</f>
        <v>#DIV/0!</v>
      </c>
      <c r="P39" s="65" t="e">
        <f aca="true" t="shared" si="25" ref="P39:U39">C39/$C39*100</f>
        <v>#DIV/0!</v>
      </c>
      <c r="Q39" s="35" t="e">
        <f t="shared" si="25"/>
        <v>#DIV/0!</v>
      </c>
      <c r="R39" s="35" t="e">
        <f t="shared" si="25"/>
        <v>#DIV/0!</v>
      </c>
      <c r="S39" s="35" t="e">
        <f t="shared" si="25"/>
        <v>#DIV/0!</v>
      </c>
      <c r="T39" s="35" t="e">
        <f t="shared" si="25"/>
        <v>#DIV/0!</v>
      </c>
      <c r="U39" s="34" t="e">
        <f t="shared" si="25"/>
        <v>#DIV/0!</v>
      </c>
    </row>
    <row r="40" spans="1:21" ht="11.25">
      <c r="A40" s="16" t="s">
        <v>454</v>
      </c>
      <c r="B40" s="17" t="s">
        <v>417</v>
      </c>
      <c r="C40" s="65">
        <f t="shared" si="22"/>
        <v>0</v>
      </c>
      <c r="D40" s="299"/>
      <c r="E40" s="299"/>
      <c r="F40" s="299"/>
      <c r="G40" s="299"/>
      <c r="H40" s="300"/>
      <c r="I40" s="65">
        <f t="shared" si="23"/>
        <v>0</v>
      </c>
      <c r="J40" s="299"/>
      <c r="K40" s="299"/>
      <c r="L40" s="299"/>
      <c r="M40" s="299"/>
      <c r="N40" s="300"/>
      <c r="O40" s="94" t="e">
        <f>C40/I40*1000</f>
        <v>#DIV/0!</v>
      </c>
      <c r="P40" s="65" t="e">
        <f>C40/$C40*100</f>
        <v>#DIV/0!</v>
      </c>
      <c r="Q40" s="35" t="e">
        <f aca="true" t="shared" si="26" ref="Q40:U42">D40/$C40*100</f>
        <v>#DIV/0!</v>
      </c>
      <c r="R40" s="35" t="e">
        <f t="shared" si="26"/>
        <v>#DIV/0!</v>
      </c>
      <c r="S40" s="35" t="e">
        <f t="shared" si="26"/>
        <v>#DIV/0!</v>
      </c>
      <c r="T40" s="35" t="e">
        <f t="shared" si="26"/>
        <v>#DIV/0!</v>
      </c>
      <c r="U40" s="34" t="e">
        <f t="shared" si="26"/>
        <v>#DIV/0!</v>
      </c>
    </row>
    <row r="41" spans="1:21" ht="11.25">
      <c r="A41" s="16" t="s">
        <v>240</v>
      </c>
      <c r="B41" s="17" t="s">
        <v>415</v>
      </c>
      <c r="C41" s="65">
        <f t="shared" si="22"/>
        <v>0</v>
      </c>
      <c r="D41" s="299"/>
      <c r="E41" s="299"/>
      <c r="F41" s="299"/>
      <c r="G41" s="299"/>
      <c r="H41" s="300"/>
      <c r="I41" s="65">
        <f t="shared" si="23"/>
        <v>0</v>
      </c>
      <c r="J41" s="299"/>
      <c r="K41" s="299"/>
      <c r="L41" s="299"/>
      <c r="M41" s="299"/>
      <c r="N41" s="300"/>
      <c r="O41" s="94" t="e">
        <f>C41/I41*1000</f>
        <v>#DIV/0!</v>
      </c>
      <c r="P41" s="65" t="e">
        <f>C41/$C41*100</f>
        <v>#DIV/0!</v>
      </c>
      <c r="Q41" s="35" t="e">
        <f>D41/$C41*100</f>
        <v>#DIV/0!</v>
      </c>
      <c r="R41" s="35" t="e">
        <f>E41/$C41*100</f>
        <v>#DIV/0!</v>
      </c>
      <c r="S41" s="35" t="e">
        <f>F41/$C41*100</f>
        <v>#DIV/0!</v>
      </c>
      <c r="T41" s="35" t="e">
        <f>G41/$C41*100</f>
        <v>#DIV/0!</v>
      </c>
      <c r="U41" s="34" t="e">
        <f>H41/$C41*100</f>
        <v>#DIV/0!</v>
      </c>
    </row>
    <row r="42" spans="1:21" ht="12" thickBot="1">
      <c r="A42" s="115" t="s">
        <v>455</v>
      </c>
      <c r="B42" s="141" t="s">
        <v>469</v>
      </c>
      <c r="C42" s="99">
        <f aca="true" t="shared" si="27" ref="C42:N42">C26+C39+C40</f>
        <v>0</v>
      </c>
      <c r="D42" s="100">
        <f t="shared" si="27"/>
        <v>0</v>
      </c>
      <c r="E42" s="100">
        <f t="shared" si="27"/>
        <v>0</v>
      </c>
      <c r="F42" s="100">
        <f t="shared" si="27"/>
        <v>0</v>
      </c>
      <c r="G42" s="100">
        <f t="shared" si="27"/>
        <v>0</v>
      </c>
      <c r="H42" s="98">
        <f t="shared" si="27"/>
        <v>0</v>
      </c>
      <c r="I42" s="99">
        <f t="shared" si="27"/>
        <v>0</v>
      </c>
      <c r="J42" s="100">
        <f t="shared" si="27"/>
        <v>0</v>
      </c>
      <c r="K42" s="100">
        <f t="shared" si="27"/>
        <v>0</v>
      </c>
      <c r="L42" s="100">
        <f t="shared" si="27"/>
        <v>0</v>
      </c>
      <c r="M42" s="100">
        <f t="shared" si="27"/>
        <v>0</v>
      </c>
      <c r="N42" s="98">
        <f t="shared" si="27"/>
        <v>0</v>
      </c>
      <c r="O42" s="139" t="e">
        <f>C42/I42*1000</f>
        <v>#DIV/0!</v>
      </c>
      <c r="P42" s="99" t="e">
        <f>C42/$C42*100</f>
        <v>#DIV/0!</v>
      </c>
      <c r="Q42" s="100" t="e">
        <f t="shared" si="26"/>
        <v>#DIV/0!</v>
      </c>
      <c r="R42" s="100" t="e">
        <f t="shared" si="26"/>
        <v>#DIV/0!</v>
      </c>
      <c r="S42" s="100" t="e">
        <f t="shared" si="26"/>
        <v>#DIV/0!</v>
      </c>
      <c r="T42" s="100" t="e">
        <f t="shared" si="26"/>
        <v>#DIV/0!</v>
      </c>
      <c r="U42" s="98" t="e">
        <f t="shared" si="26"/>
        <v>#DIV/0!</v>
      </c>
    </row>
    <row r="43" spans="1:21" ht="18.75" thickBot="1">
      <c r="A43" s="368">
        <f>ПериодРегулирования</f>
        <v>2007</v>
      </c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53"/>
    </row>
    <row r="44" spans="1:21" ht="11.25">
      <c r="A44" s="2" t="s">
        <v>452</v>
      </c>
      <c r="B44" s="80" t="s">
        <v>313</v>
      </c>
      <c r="C44" s="75">
        <f>SUM(D44:H44)</f>
        <v>0</v>
      </c>
      <c r="D44" s="45">
        <f>SUM(D45:D56)</f>
        <v>0</v>
      </c>
      <c r="E44" s="45">
        <f>SUM(E45:E56)</f>
        <v>0</v>
      </c>
      <c r="F44" s="45">
        <f>SUM(F45:F56)</f>
        <v>0</v>
      </c>
      <c r="G44" s="45">
        <f>SUM(G45:G56)</f>
        <v>0</v>
      </c>
      <c r="H44" s="46">
        <f>SUM(H45:H56)</f>
        <v>0</v>
      </c>
      <c r="I44" s="75">
        <f>SUM(J44:N44)</f>
        <v>0</v>
      </c>
      <c r="J44" s="45">
        <f>SUM(J45:J56)</f>
        <v>0</v>
      </c>
      <c r="K44" s="45">
        <f>SUM(K45:K56)</f>
        <v>0</v>
      </c>
      <c r="L44" s="45">
        <f>SUM(L45:L56)</f>
        <v>0</v>
      </c>
      <c r="M44" s="45">
        <f>SUM(M45:M56)</f>
        <v>0</v>
      </c>
      <c r="N44" s="46">
        <f>SUM(N45:N56)</f>
        <v>0</v>
      </c>
      <c r="O44" s="95">
        <f>IF(C44=0,0,IF(C44&gt;0,C44/I44*1000))</f>
        <v>0</v>
      </c>
      <c r="P44" s="75" t="e">
        <f aca="true" t="shared" si="28" ref="P44:U44">C44/$C44*100</f>
        <v>#DIV/0!</v>
      </c>
      <c r="Q44" s="45" t="e">
        <f t="shared" si="28"/>
        <v>#DIV/0!</v>
      </c>
      <c r="R44" s="45" t="e">
        <f t="shared" si="28"/>
        <v>#DIV/0!</v>
      </c>
      <c r="S44" s="45" t="e">
        <f t="shared" si="28"/>
        <v>#DIV/0!</v>
      </c>
      <c r="T44" s="45" t="e">
        <f t="shared" si="28"/>
        <v>#DIV/0!</v>
      </c>
      <c r="U44" s="46" t="e">
        <f t="shared" si="28"/>
        <v>#DIV/0!</v>
      </c>
    </row>
    <row r="45" spans="1:21" ht="11.25">
      <c r="A45" s="16"/>
      <c r="B45" s="17" t="s">
        <v>418</v>
      </c>
      <c r="C45" s="14"/>
      <c r="D45" s="4"/>
      <c r="E45" s="4"/>
      <c r="F45" s="4"/>
      <c r="G45" s="4"/>
      <c r="H45" s="86"/>
      <c r="I45" s="14"/>
      <c r="J45" s="4"/>
      <c r="K45" s="4"/>
      <c r="L45" s="4"/>
      <c r="M45" s="4"/>
      <c r="N45" s="86"/>
      <c r="O45" s="20"/>
      <c r="P45" s="14"/>
      <c r="Q45" s="4"/>
      <c r="R45" s="4"/>
      <c r="S45" s="4"/>
      <c r="T45" s="4"/>
      <c r="U45" s="86"/>
    </row>
    <row r="46" spans="1:21" ht="11.25">
      <c r="A46" s="16"/>
      <c r="B46" s="17" t="s">
        <v>271</v>
      </c>
      <c r="C46" s="65">
        <f>SUM(D46:H46)</f>
        <v>0</v>
      </c>
      <c r="D46" s="299"/>
      <c r="E46" s="299"/>
      <c r="F46" s="299"/>
      <c r="G46" s="299"/>
      <c r="H46" s="300"/>
      <c r="I46" s="65">
        <f aca="true" t="shared" si="29" ref="I46:I54">SUM(J46:N46)</f>
        <v>0</v>
      </c>
      <c r="J46" s="299"/>
      <c r="K46" s="299"/>
      <c r="L46" s="299"/>
      <c r="M46" s="299"/>
      <c r="N46" s="300"/>
      <c r="O46" s="126">
        <f aca="true" t="shared" si="30" ref="O46:O54">nerr(C46/I46*1000)</f>
        <v>0</v>
      </c>
      <c r="P46" s="103">
        <f aca="true" t="shared" si="31" ref="P46:P54">nerr(C46/$C46*100)</f>
        <v>0</v>
      </c>
      <c r="Q46" s="105">
        <f aca="true" t="shared" si="32" ref="Q46:R54">nerr(D46/$C46*100)</f>
        <v>0</v>
      </c>
      <c r="R46" s="105">
        <f t="shared" si="32"/>
        <v>0</v>
      </c>
      <c r="S46" s="105">
        <f aca="true" t="shared" si="33" ref="S46:S54">nerr(F46/$C46*100)</f>
        <v>0</v>
      </c>
      <c r="T46" s="105">
        <f aca="true" t="shared" si="34" ref="T46:T54">nerr(G46/$C46*100)</f>
        <v>0</v>
      </c>
      <c r="U46" s="104">
        <f aca="true" t="shared" si="35" ref="U46:U54">nerr(H46/$C46*100)</f>
        <v>0</v>
      </c>
    </row>
    <row r="47" spans="1:21" ht="11.25">
      <c r="A47" s="16"/>
      <c r="B47" s="17" t="s">
        <v>272</v>
      </c>
      <c r="C47" s="65">
        <f aca="true" t="shared" si="36" ref="C47:C59">SUM(D47:H47)</f>
        <v>0</v>
      </c>
      <c r="D47" s="299"/>
      <c r="E47" s="299"/>
      <c r="F47" s="299"/>
      <c r="G47" s="299"/>
      <c r="H47" s="300"/>
      <c r="I47" s="65">
        <f t="shared" si="29"/>
        <v>0</v>
      </c>
      <c r="J47" s="299"/>
      <c r="K47" s="299"/>
      <c r="L47" s="299"/>
      <c r="M47" s="299"/>
      <c r="N47" s="300"/>
      <c r="O47" s="126">
        <f t="shared" si="30"/>
        <v>0</v>
      </c>
      <c r="P47" s="103">
        <f t="shared" si="31"/>
        <v>0</v>
      </c>
      <c r="Q47" s="105">
        <f t="shared" si="32"/>
        <v>0</v>
      </c>
      <c r="R47" s="105">
        <f t="shared" si="32"/>
        <v>0</v>
      </c>
      <c r="S47" s="105">
        <f t="shared" si="33"/>
        <v>0</v>
      </c>
      <c r="T47" s="105">
        <f t="shared" si="34"/>
        <v>0</v>
      </c>
      <c r="U47" s="104">
        <f t="shared" si="35"/>
        <v>0</v>
      </c>
    </row>
    <row r="48" spans="1:21" ht="11.25">
      <c r="A48" s="16"/>
      <c r="B48" s="17" t="s">
        <v>273</v>
      </c>
      <c r="C48" s="65">
        <f t="shared" si="36"/>
        <v>0</v>
      </c>
      <c r="D48" s="299"/>
      <c r="E48" s="299"/>
      <c r="F48" s="299"/>
      <c r="G48" s="299"/>
      <c r="H48" s="300"/>
      <c r="I48" s="65">
        <f t="shared" si="29"/>
        <v>0</v>
      </c>
      <c r="J48" s="299"/>
      <c r="K48" s="299"/>
      <c r="L48" s="299"/>
      <c r="M48" s="299"/>
      <c r="N48" s="300"/>
      <c r="O48" s="126">
        <f t="shared" si="30"/>
        <v>0</v>
      </c>
      <c r="P48" s="103">
        <f t="shared" si="31"/>
        <v>0</v>
      </c>
      <c r="Q48" s="105">
        <f t="shared" si="32"/>
        <v>0</v>
      </c>
      <c r="R48" s="105">
        <f t="shared" si="32"/>
        <v>0</v>
      </c>
      <c r="S48" s="105">
        <f t="shared" si="33"/>
        <v>0</v>
      </c>
      <c r="T48" s="105">
        <f t="shared" si="34"/>
        <v>0</v>
      </c>
      <c r="U48" s="104">
        <f t="shared" si="35"/>
        <v>0</v>
      </c>
    </row>
    <row r="49" spans="1:21" ht="11.25">
      <c r="A49" s="16"/>
      <c r="B49" s="17" t="s">
        <v>274</v>
      </c>
      <c r="C49" s="65">
        <f t="shared" si="36"/>
        <v>0</v>
      </c>
      <c r="D49" s="299"/>
      <c r="E49" s="299"/>
      <c r="F49" s="299"/>
      <c r="G49" s="299"/>
      <c r="H49" s="300"/>
      <c r="I49" s="65">
        <f t="shared" si="29"/>
        <v>0</v>
      </c>
      <c r="J49" s="299"/>
      <c r="K49" s="299"/>
      <c r="L49" s="299"/>
      <c r="M49" s="299"/>
      <c r="N49" s="300"/>
      <c r="O49" s="126">
        <f t="shared" si="30"/>
        <v>0</v>
      </c>
      <c r="P49" s="103">
        <f t="shared" si="31"/>
        <v>0</v>
      </c>
      <c r="Q49" s="105">
        <f t="shared" si="32"/>
        <v>0</v>
      </c>
      <c r="R49" s="105">
        <f t="shared" si="32"/>
        <v>0</v>
      </c>
      <c r="S49" s="105">
        <f t="shared" si="33"/>
        <v>0</v>
      </c>
      <c r="T49" s="105">
        <f t="shared" si="34"/>
        <v>0</v>
      </c>
      <c r="U49" s="104">
        <f t="shared" si="35"/>
        <v>0</v>
      </c>
    </row>
    <row r="50" spans="1:21" ht="11.25">
      <c r="A50" s="16"/>
      <c r="B50" s="17" t="s">
        <v>275</v>
      </c>
      <c r="C50" s="65">
        <f t="shared" si="36"/>
        <v>0</v>
      </c>
      <c r="D50" s="299"/>
      <c r="E50" s="299"/>
      <c r="F50" s="299"/>
      <c r="G50" s="299"/>
      <c r="H50" s="300"/>
      <c r="I50" s="65">
        <f t="shared" si="29"/>
        <v>0</v>
      </c>
      <c r="J50" s="299"/>
      <c r="K50" s="299"/>
      <c r="L50" s="299"/>
      <c r="M50" s="299"/>
      <c r="N50" s="300"/>
      <c r="O50" s="126">
        <f t="shared" si="30"/>
        <v>0</v>
      </c>
      <c r="P50" s="103">
        <f t="shared" si="31"/>
        <v>0</v>
      </c>
      <c r="Q50" s="105">
        <f t="shared" si="32"/>
        <v>0</v>
      </c>
      <c r="R50" s="105">
        <f t="shared" si="32"/>
        <v>0</v>
      </c>
      <c r="S50" s="105">
        <f t="shared" si="33"/>
        <v>0</v>
      </c>
      <c r="T50" s="105">
        <f t="shared" si="34"/>
        <v>0</v>
      </c>
      <c r="U50" s="104">
        <f t="shared" si="35"/>
        <v>0</v>
      </c>
    </row>
    <row r="51" spans="1:21" ht="11.25">
      <c r="A51" s="16"/>
      <c r="B51" s="17" t="s">
        <v>276</v>
      </c>
      <c r="C51" s="65">
        <f t="shared" si="36"/>
        <v>0</v>
      </c>
      <c r="D51" s="299"/>
      <c r="E51" s="299"/>
      <c r="F51" s="299"/>
      <c r="G51" s="299"/>
      <c r="H51" s="300"/>
      <c r="I51" s="65">
        <f t="shared" si="29"/>
        <v>0</v>
      </c>
      <c r="J51" s="299"/>
      <c r="K51" s="299"/>
      <c r="L51" s="299"/>
      <c r="M51" s="299"/>
      <c r="N51" s="300"/>
      <c r="O51" s="126">
        <f t="shared" si="30"/>
        <v>0</v>
      </c>
      <c r="P51" s="103">
        <f t="shared" si="31"/>
        <v>0</v>
      </c>
      <c r="Q51" s="105">
        <f t="shared" si="32"/>
        <v>0</v>
      </c>
      <c r="R51" s="105">
        <f t="shared" si="32"/>
        <v>0</v>
      </c>
      <c r="S51" s="105">
        <f t="shared" si="33"/>
        <v>0</v>
      </c>
      <c r="T51" s="105">
        <f t="shared" si="34"/>
        <v>0</v>
      </c>
      <c r="U51" s="104">
        <f t="shared" si="35"/>
        <v>0</v>
      </c>
    </row>
    <row r="52" spans="1:21" ht="11.25">
      <c r="A52" s="16"/>
      <c r="B52" s="17" t="s">
        <v>277</v>
      </c>
      <c r="C52" s="65">
        <f t="shared" si="36"/>
        <v>0</v>
      </c>
      <c r="D52" s="299"/>
      <c r="E52" s="299"/>
      <c r="F52" s="299"/>
      <c r="G52" s="299"/>
      <c r="H52" s="300"/>
      <c r="I52" s="65">
        <f t="shared" si="29"/>
        <v>0</v>
      </c>
      <c r="J52" s="299"/>
      <c r="K52" s="299"/>
      <c r="L52" s="299"/>
      <c r="M52" s="299"/>
      <c r="N52" s="300"/>
      <c r="O52" s="126">
        <f t="shared" si="30"/>
        <v>0</v>
      </c>
      <c r="P52" s="103">
        <f t="shared" si="31"/>
        <v>0</v>
      </c>
      <c r="Q52" s="105">
        <f t="shared" si="32"/>
        <v>0</v>
      </c>
      <c r="R52" s="105">
        <f t="shared" si="32"/>
        <v>0</v>
      </c>
      <c r="S52" s="105">
        <f t="shared" si="33"/>
        <v>0</v>
      </c>
      <c r="T52" s="105">
        <f t="shared" si="34"/>
        <v>0</v>
      </c>
      <c r="U52" s="104">
        <f t="shared" si="35"/>
        <v>0</v>
      </c>
    </row>
    <row r="53" spans="1:21" ht="11.25">
      <c r="A53" s="16"/>
      <c r="B53" s="17" t="s">
        <v>278</v>
      </c>
      <c r="C53" s="65">
        <f t="shared" si="36"/>
        <v>0</v>
      </c>
      <c r="D53" s="299"/>
      <c r="E53" s="299"/>
      <c r="F53" s="299"/>
      <c r="G53" s="299"/>
      <c r="H53" s="300"/>
      <c r="I53" s="65">
        <f t="shared" si="29"/>
        <v>0</v>
      </c>
      <c r="J53" s="299"/>
      <c r="K53" s="299"/>
      <c r="L53" s="299"/>
      <c r="M53" s="299"/>
      <c r="N53" s="300"/>
      <c r="O53" s="126">
        <f t="shared" si="30"/>
        <v>0</v>
      </c>
      <c r="P53" s="103">
        <f t="shared" si="31"/>
        <v>0</v>
      </c>
      <c r="Q53" s="105">
        <f t="shared" si="32"/>
        <v>0</v>
      </c>
      <c r="R53" s="105">
        <f t="shared" si="32"/>
        <v>0</v>
      </c>
      <c r="S53" s="105">
        <f t="shared" si="33"/>
        <v>0</v>
      </c>
      <c r="T53" s="105">
        <f t="shared" si="34"/>
        <v>0</v>
      </c>
      <c r="U53" s="104">
        <f t="shared" si="35"/>
        <v>0</v>
      </c>
    </row>
    <row r="54" spans="1:21" ht="11.25">
      <c r="A54" s="16"/>
      <c r="B54" s="17" t="s">
        <v>279</v>
      </c>
      <c r="C54" s="65">
        <f t="shared" si="36"/>
        <v>0</v>
      </c>
      <c r="D54" s="299"/>
      <c r="E54" s="299"/>
      <c r="F54" s="299"/>
      <c r="G54" s="299"/>
      <c r="H54" s="300"/>
      <c r="I54" s="65">
        <f t="shared" si="29"/>
        <v>0</v>
      </c>
      <c r="J54" s="299"/>
      <c r="K54" s="299"/>
      <c r="L54" s="299"/>
      <c r="M54" s="299"/>
      <c r="N54" s="300"/>
      <c r="O54" s="126">
        <f t="shared" si="30"/>
        <v>0</v>
      </c>
      <c r="P54" s="103">
        <f t="shared" si="31"/>
        <v>0</v>
      </c>
      <c r="Q54" s="105">
        <f t="shared" si="32"/>
        <v>0</v>
      </c>
      <c r="R54" s="105">
        <f t="shared" si="32"/>
        <v>0</v>
      </c>
      <c r="S54" s="105">
        <f t="shared" si="33"/>
        <v>0</v>
      </c>
      <c r="T54" s="105">
        <f t="shared" si="34"/>
        <v>0</v>
      </c>
      <c r="U54" s="104">
        <f t="shared" si="35"/>
        <v>0</v>
      </c>
    </row>
    <row r="55" spans="1:21" ht="11.25">
      <c r="A55" s="16"/>
      <c r="B55" s="17" t="s">
        <v>280</v>
      </c>
      <c r="C55" s="65">
        <f>SUM(D55:H55)</f>
        <v>0</v>
      </c>
      <c r="D55" s="299"/>
      <c r="E55" s="299"/>
      <c r="F55" s="299"/>
      <c r="G55" s="299"/>
      <c r="H55" s="300"/>
      <c r="I55" s="65">
        <f>SUM(J55:N55)</f>
        <v>0</v>
      </c>
      <c r="J55" s="299"/>
      <c r="K55" s="299"/>
      <c r="L55" s="299"/>
      <c r="M55" s="299"/>
      <c r="N55" s="300"/>
      <c r="O55" s="126">
        <f>nerr(C55/I55*1000)</f>
        <v>0</v>
      </c>
      <c r="P55" s="103">
        <f aca="true" t="shared" si="37" ref="P55:U55">nerr(C55/$C55*100)</f>
        <v>0</v>
      </c>
      <c r="Q55" s="105">
        <f t="shared" si="37"/>
        <v>0</v>
      </c>
      <c r="R55" s="105">
        <f t="shared" si="37"/>
        <v>0</v>
      </c>
      <c r="S55" s="105">
        <f t="shared" si="37"/>
        <v>0</v>
      </c>
      <c r="T55" s="105">
        <f t="shared" si="37"/>
        <v>0</v>
      </c>
      <c r="U55" s="104">
        <f t="shared" si="37"/>
        <v>0</v>
      </c>
    </row>
    <row r="56" spans="1:21" ht="12.75">
      <c r="A56" s="29"/>
      <c r="B56" s="274" t="s">
        <v>0</v>
      </c>
      <c r="C56" s="29"/>
      <c r="D56" s="319"/>
      <c r="E56" s="319"/>
      <c r="F56" s="319"/>
      <c r="G56" s="319"/>
      <c r="H56" s="320"/>
      <c r="I56" s="29"/>
      <c r="J56" s="319"/>
      <c r="K56" s="319"/>
      <c r="L56" s="319"/>
      <c r="M56" s="319"/>
      <c r="N56" s="320"/>
      <c r="O56" s="81"/>
      <c r="P56" s="29"/>
      <c r="Q56" s="28"/>
      <c r="R56" s="28"/>
      <c r="S56" s="28"/>
      <c r="T56" s="66"/>
      <c r="U56" s="82"/>
    </row>
    <row r="57" spans="1:21" ht="11.25">
      <c r="A57" s="16" t="s">
        <v>453</v>
      </c>
      <c r="B57" s="140" t="s">
        <v>416</v>
      </c>
      <c r="C57" s="65">
        <f t="shared" si="36"/>
        <v>0</v>
      </c>
      <c r="D57" s="299"/>
      <c r="E57" s="299"/>
      <c r="F57" s="299"/>
      <c r="G57" s="299"/>
      <c r="H57" s="300"/>
      <c r="I57" s="65">
        <f>SUM(J57:N57)</f>
        <v>0</v>
      </c>
      <c r="J57" s="299"/>
      <c r="K57" s="299"/>
      <c r="L57" s="299"/>
      <c r="M57" s="299"/>
      <c r="N57" s="300"/>
      <c r="O57" s="138">
        <f>IF(C57=0,0,IF(C57&gt;0,C57/I57*1000))</f>
        <v>0</v>
      </c>
      <c r="P57" s="65" t="e">
        <f aca="true" t="shared" si="38" ref="P57:U57">C57/$C57*100</f>
        <v>#DIV/0!</v>
      </c>
      <c r="Q57" s="35" t="e">
        <f t="shared" si="38"/>
        <v>#DIV/0!</v>
      </c>
      <c r="R57" s="35" t="e">
        <f t="shared" si="38"/>
        <v>#DIV/0!</v>
      </c>
      <c r="S57" s="35" t="e">
        <f t="shared" si="38"/>
        <v>#DIV/0!</v>
      </c>
      <c r="T57" s="35" t="e">
        <f t="shared" si="38"/>
        <v>#DIV/0!</v>
      </c>
      <c r="U57" s="34" t="e">
        <f t="shared" si="38"/>
        <v>#DIV/0!</v>
      </c>
    </row>
    <row r="58" spans="1:21" ht="11.25">
      <c r="A58" s="16" t="s">
        <v>454</v>
      </c>
      <c r="B58" s="140" t="s">
        <v>417</v>
      </c>
      <c r="C58" s="65">
        <f t="shared" si="36"/>
        <v>0</v>
      </c>
      <c r="D58" s="299"/>
      <c r="E58" s="299"/>
      <c r="F58" s="299"/>
      <c r="G58" s="299"/>
      <c r="H58" s="300"/>
      <c r="I58" s="65">
        <f>SUM(J58:N58)</f>
        <v>0</v>
      </c>
      <c r="J58" s="299"/>
      <c r="K58" s="299"/>
      <c r="L58" s="299"/>
      <c r="M58" s="299"/>
      <c r="N58" s="300"/>
      <c r="O58" s="138">
        <f>IF(C58=0,0,IF(C58&gt;0,C58/I58*1000))</f>
        <v>0</v>
      </c>
      <c r="P58" s="65" t="e">
        <f>C58/$C58*100</f>
        <v>#DIV/0!</v>
      </c>
      <c r="Q58" s="35" t="e">
        <f aca="true" t="shared" si="39" ref="Q58:T60">D58/$C58*100</f>
        <v>#DIV/0!</v>
      </c>
      <c r="R58" s="35" t="e">
        <f t="shared" si="39"/>
        <v>#DIV/0!</v>
      </c>
      <c r="S58" s="35" t="e">
        <f t="shared" si="39"/>
        <v>#DIV/0!</v>
      </c>
      <c r="T58" s="35" t="e">
        <f t="shared" si="39"/>
        <v>#DIV/0!</v>
      </c>
      <c r="U58" s="34" t="e">
        <f>H58/$C58*100</f>
        <v>#DIV/0!</v>
      </c>
    </row>
    <row r="59" spans="1:21" ht="11.25">
      <c r="A59" s="16" t="s">
        <v>240</v>
      </c>
      <c r="B59" s="140" t="s">
        <v>415</v>
      </c>
      <c r="C59" s="65">
        <f t="shared" si="36"/>
        <v>0</v>
      </c>
      <c r="D59" s="299"/>
      <c r="E59" s="299"/>
      <c r="F59" s="299"/>
      <c r="G59" s="299"/>
      <c r="H59" s="300"/>
      <c r="I59" s="65">
        <f>SUM(J59:N59)</f>
        <v>0</v>
      </c>
      <c r="J59" s="299"/>
      <c r="K59" s="299"/>
      <c r="L59" s="299"/>
      <c r="M59" s="299"/>
      <c r="N59" s="300"/>
      <c r="O59" s="138">
        <f>IF(C59=0,0,IF(C59&gt;0,C59/I59*1000))</f>
        <v>0</v>
      </c>
      <c r="P59" s="65" t="e">
        <f>C59/$C59*100</f>
        <v>#DIV/0!</v>
      </c>
      <c r="Q59" s="35" t="e">
        <f>D59/$C59*100</f>
        <v>#DIV/0!</v>
      </c>
      <c r="R59" s="35" t="e">
        <f>E59/$C59*100</f>
        <v>#DIV/0!</v>
      </c>
      <c r="S59" s="35" t="e">
        <f>F59/$C59*100</f>
        <v>#DIV/0!</v>
      </c>
      <c r="T59" s="35" t="e">
        <f>G59/$C59*100</f>
        <v>#DIV/0!</v>
      </c>
      <c r="U59" s="34" t="e">
        <f>H59/$C59*100</f>
        <v>#DIV/0!</v>
      </c>
    </row>
    <row r="60" spans="1:21" ht="12" thickBot="1">
      <c r="A60" s="115" t="s">
        <v>455</v>
      </c>
      <c r="B60" s="141" t="s">
        <v>469</v>
      </c>
      <c r="C60" s="99">
        <f aca="true" t="shared" si="40" ref="C60:N60">C44+C57+C58</f>
        <v>0</v>
      </c>
      <c r="D60" s="100">
        <f t="shared" si="40"/>
        <v>0</v>
      </c>
      <c r="E60" s="100">
        <f t="shared" si="40"/>
        <v>0</v>
      </c>
      <c r="F60" s="100">
        <f t="shared" si="40"/>
        <v>0</v>
      </c>
      <c r="G60" s="100">
        <f t="shared" si="40"/>
        <v>0</v>
      </c>
      <c r="H60" s="98">
        <f t="shared" si="40"/>
        <v>0</v>
      </c>
      <c r="I60" s="99">
        <f t="shared" si="40"/>
        <v>0</v>
      </c>
      <c r="J60" s="100">
        <f t="shared" si="40"/>
        <v>0</v>
      </c>
      <c r="K60" s="100">
        <f t="shared" si="40"/>
        <v>0</v>
      </c>
      <c r="L60" s="100">
        <f t="shared" si="40"/>
        <v>0</v>
      </c>
      <c r="M60" s="100">
        <f t="shared" si="40"/>
        <v>0</v>
      </c>
      <c r="N60" s="98">
        <f t="shared" si="40"/>
        <v>0</v>
      </c>
      <c r="O60" s="139">
        <f>IF(C60=0,0,IF(C60&gt;0,C60/I60*1000))</f>
        <v>0</v>
      </c>
      <c r="P60" s="99" t="e">
        <f>C60/$C60*100</f>
        <v>#DIV/0!</v>
      </c>
      <c r="Q60" s="100" t="e">
        <f t="shared" si="39"/>
        <v>#DIV/0!</v>
      </c>
      <c r="R60" s="100" t="e">
        <f t="shared" si="39"/>
        <v>#DIV/0!</v>
      </c>
      <c r="S60" s="100" t="e">
        <f t="shared" si="39"/>
        <v>#DIV/0!</v>
      </c>
      <c r="T60" s="100" t="e">
        <f t="shared" si="39"/>
        <v>#DIV/0!</v>
      </c>
      <c r="U60" s="98" t="e">
        <f>H60/$C60*100</f>
        <v>#DIV/0!</v>
      </c>
    </row>
  </sheetData>
  <sheetProtection password="CE28" sheet="1" objects="1" scenarios="1" formatCells="0" formatColumns="0" formatRows="0"/>
  <protectedRanges>
    <protectedRange sqref="D57:H59 J57:N59 J39:N41 D21:H23 J21:N23 B28:B37 D39:H41 D46:H55 D28:H37 B46:B55 J46:N55 J28:N37 D10:H19 J10:N19 B10:B19" name="Диапазон1"/>
  </protectedRanges>
  <mergeCells count="9">
    <mergeCell ref="A25:U25"/>
    <mergeCell ref="A43:U43"/>
    <mergeCell ref="B4:B5"/>
    <mergeCell ref="A4:A5"/>
    <mergeCell ref="C4:H4"/>
    <mergeCell ref="I4:N4"/>
    <mergeCell ref="P4:U4"/>
    <mergeCell ref="O4:O5"/>
    <mergeCell ref="A7:U7"/>
  </mergeCells>
  <hyperlinks>
    <hyperlink ref="B20" tooltip="Кликните по гиперссылке для добавления новой строки" display="Добавить строки"/>
    <hyperlink ref="B38" tooltip="Кликните по гиперссылке для добавления новой строки" display="Добавить строки"/>
    <hyperlink ref="B56" tooltip="Кликните по гиперссылке для добавления новой строки" display="Добавить строки"/>
  </hyperlinks>
  <printOptions/>
  <pageMargins left="1.16" right="0.49" top="1.5748031496062993" bottom="0.3937007874015748" header="0.5118110236220472" footer="0.5118110236220472"/>
  <pageSetup blackAndWhite="1" fitToHeight="1" fitToWidth="1" horizontalDpi="600" verticalDpi="6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indexed="52"/>
    <outlinePr summaryBelow="0" summaryRight="0"/>
  </sheetPr>
  <dimension ref="A1:AS622"/>
  <sheetViews>
    <sheetView showGridLines="0" zoomScale="25" zoomScaleNormal="25" zoomScaleSheetLayoutView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52" sqref="E52:I54"/>
    </sheetView>
  </sheetViews>
  <sheetFormatPr defaultColWidth="9.140625" defaultRowHeight="11.25" outlineLevelRow="1"/>
  <cols>
    <col min="1" max="1" width="6.28125" style="7" customWidth="1"/>
    <col min="2" max="2" width="51.7109375" style="48" customWidth="1"/>
    <col min="3" max="3" width="7.00390625" style="48" hidden="1" customWidth="1"/>
    <col min="4" max="4" width="67.7109375" style="48" hidden="1" customWidth="1"/>
    <col min="5" max="9" width="15.28125" style="7" customWidth="1"/>
    <col min="10" max="16384" width="10.57421875" style="7" customWidth="1"/>
  </cols>
  <sheetData>
    <row r="1" ht="11.25">
      <c r="I1" s="55" t="s">
        <v>203</v>
      </c>
    </row>
    <row r="2" spans="1:8" ht="19.5" customHeight="1">
      <c r="A2" s="145" t="s">
        <v>197</v>
      </c>
      <c r="B2" s="145"/>
      <c r="C2" s="145"/>
      <c r="D2" s="145"/>
      <c r="E2" s="145"/>
      <c r="F2" s="145"/>
      <c r="G2" s="145"/>
      <c r="H2" s="145"/>
    </row>
    <row r="3" ht="12" thickBot="1">
      <c r="I3" s="55" t="s">
        <v>467</v>
      </c>
    </row>
    <row r="4" spans="1:9" ht="35.25" customHeight="1">
      <c r="A4" s="358" t="s">
        <v>136</v>
      </c>
      <c r="B4" s="360" t="s">
        <v>402</v>
      </c>
      <c r="C4" s="349"/>
      <c r="D4" s="349"/>
      <c r="E4" s="346" t="s">
        <v>245</v>
      </c>
      <c r="F4" s="347"/>
      <c r="G4" s="347"/>
      <c r="H4" s="347"/>
      <c r="I4" s="348"/>
    </row>
    <row r="5" spans="1:9" ht="35.25" customHeight="1" hidden="1">
      <c r="A5" s="359"/>
      <c r="B5" s="361"/>
      <c r="C5" s="350"/>
      <c r="D5" s="350"/>
      <c r="E5" s="209" t="str">
        <f>E4</f>
        <v>Передача электрической энергии</v>
      </c>
      <c r="F5" s="209">
        <f>F4</f>
        <v>0</v>
      </c>
      <c r="G5" s="208" t="str">
        <f>E4</f>
        <v>Передача электрической энергии</v>
      </c>
      <c r="H5" s="208">
        <f>F4</f>
        <v>0</v>
      </c>
      <c r="I5" s="210"/>
    </row>
    <row r="6" spans="1:9" ht="35.25" customHeight="1">
      <c r="A6" s="359"/>
      <c r="B6" s="361"/>
      <c r="C6" s="351"/>
      <c r="D6" s="351"/>
      <c r="E6" s="156" t="s">
        <v>600</v>
      </c>
      <c r="F6" s="156" t="s">
        <v>601</v>
      </c>
      <c r="G6" s="156" t="s">
        <v>602</v>
      </c>
      <c r="H6" s="156" t="s">
        <v>619</v>
      </c>
      <c r="I6" s="157" t="s">
        <v>603</v>
      </c>
    </row>
    <row r="7" spans="1:9" ht="22.5" hidden="1">
      <c r="A7" s="155"/>
      <c r="B7" s="168"/>
      <c r="C7" s="168"/>
      <c r="D7" s="168"/>
      <c r="E7" s="156" t="str">
        <f>E6</f>
        <v>2005 утверждено</v>
      </c>
      <c r="F7" s="156" t="str">
        <f>F6</f>
        <v>2005 факт</v>
      </c>
      <c r="G7" s="156" t="str">
        <f>G6</f>
        <v>2006 утверждено</v>
      </c>
      <c r="H7" s="156" t="str">
        <f>H6</f>
        <v>2006 ожидаемое</v>
      </c>
      <c r="I7" s="157" t="str">
        <f>I6</f>
        <v>2007 план</v>
      </c>
    </row>
    <row r="8" spans="1:9" ht="12" thickBot="1">
      <c r="A8" s="289">
        <v>1</v>
      </c>
      <c r="B8" s="290">
        <v>2</v>
      </c>
      <c r="C8" s="290"/>
      <c r="D8" s="290"/>
      <c r="E8" s="291">
        <v>3</v>
      </c>
      <c r="F8" s="291">
        <v>4</v>
      </c>
      <c r="G8" s="291">
        <v>5</v>
      </c>
      <c r="H8" s="291">
        <v>6</v>
      </c>
      <c r="I8" s="292">
        <v>7</v>
      </c>
    </row>
    <row r="9" spans="1:9" ht="11.25">
      <c r="A9" s="2" t="s">
        <v>452</v>
      </c>
      <c r="B9" s="79" t="s">
        <v>397</v>
      </c>
      <c r="C9" s="79" t="s">
        <v>627</v>
      </c>
      <c r="D9" s="79" t="s">
        <v>397</v>
      </c>
      <c r="E9" s="321"/>
      <c r="F9" s="321"/>
      <c r="G9" s="321"/>
      <c r="H9" s="321"/>
      <c r="I9" s="322"/>
    </row>
    <row r="10" spans="1:9" ht="11.25">
      <c r="A10" s="16" t="s">
        <v>453</v>
      </c>
      <c r="B10" s="49" t="s">
        <v>84</v>
      </c>
      <c r="C10" s="49" t="s">
        <v>638</v>
      </c>
      <c r="D10" s="49" t="s">
        <v>84</v>
      </c>
      <c r="E10" s="299"/>
      <c r="F10" s="299"/>
      <c r="G10" s="299"/>
      <c r="H10" s="299"/>
      <c r="I10" s="300"/>
    </row>
    <row r="11" spans="1:9" ht="11.25">
      <c r="A11" s="16" t="s">
        <v>36</v>
      </c>
      <c r="B11" s="49" t="s">
        <v>83</v>
      </c>
      <c r="C11" s="276" t="s">
        <v>639</v>
      </c>
      <c r="D11" s="49" t="s">
        <v>725</v>
      </c>
      <c r="E11" s="299"/>
      <c r="F11" s="299"/>
      <c r="G11" s="299"/>
      <c r="H11" s="299"/>
      <c r="I11" s="300"/>
    </row>
    <row r="12" spans="1:9" ht="11.25">
      <c r="A12" s="16" t="s">
        <v>454</v>
      </c>
      <c r="B12" s="49" t="s">
        <v>503</v>
      </c>
      <c r="C12" s="276" t="s">
        <v>640</v>
      </c>
      <c r="D12" s="49" t="s">
        <v>503</v>
      </c>
      <c r="E12" s="299"/>
      <c r="F12" s="299"/>
      <c r="G12" s="299"/>
      <c r="H12" s="299"/>
      <c r="I12" s="300"/>
    </row>
    <row r="13" spans="1:9" ht="11.25">
      <c r="A13" s="16" t="s">
        <v>240</v>
      </c>
      <c r="B13" s="49" t="s">
        <v>83</v>
      </c>
      <c r="C13" s="276" t="s">
        <v>692</v>
      </c>
      <c r="D13" s="49" t="s">
        <v>726</v>
      </c>
      <c r="E13" s="299"/>
      <c r="F13" s="299"/>
      <c r="G13" s="299"/>
      <c r="H13" s="299"/>
      <c r="I13" s="300"/>
    </row>
    <row r="14" spans="1:9" ht="11.25">
      <c r="A14" s="16" t="s">
        <v>455</v>
      </c>
      <c r="B14" s="49" t="s">
        <v>85</v>
      </c>
      <c r="C14" s="276" t="s">
        <v>641</v>
      </c>
      <c r="D14" s="49" t="s">
        <v>85</v>
      </c>
      <c r="E14" s="299"/>
      <c r="F14" s="299"/>
      <c r="G14" s="299"/>
      <c r="H14" s="299"/>
      <c r="I14" s="300"/>
    </row>
    <row r="15" spans="1:9" ht="11.25">
      <c r="A15" s="16" t="s">
        <v>456</v>
      </c>
      <c r="B15" s="49" t="s">
        <v>47</v>
      </c>
      <c r="C15" s="276" t="s">
        <v>652</v>
      </c>
      <c r="D15" s="49" t="s">
        <v>47</v>
      </c>
      <c r="E15" s="110">
        <f>E16+E17</f>
        <v>0</v>
      </c>
      <c r="F15" s="110">
        <f>F16+F17</f>
        <v>0</v>
      </c>
      <c r="G15" s="110">
        <f>G16+G17</f>
        <v>0</v>
      </c>
      <c r="H15" s="110">
        <f>H16+H17</f>
        <v>0</v>
      </c>
      <c r="I15" s="111">
        <f>I16+I17</f>
        <v>0</v>
      </c>
    </row>
    <row r="16" spans="1:9" ht="22.5">
      <c r="A16" s="16" t="s">
        <v>234</v>
      </c>
      <c r="B16" s="49" t="s">
        <v>244</v>
      </c>
      <c r="C16" s="276" t="s">
        <v>693</v>
      </c>
      <c r="D16" s="49" t="s">
        <v>727</v>
      </c>
      <c r="E16" s="299"/>
      <c r="F16" s="299"/>
      <c r="G16" s="299"/>
      <c r="H16" s="299"/>
      <c r="I16" s="300"/>
    </row>
    <row r="17" spans="1:9" ht="11.25">
      <c r="A17" s="16" t="s">
        <v>142</v>
      </c>
      <c r="B17" s="49" t="s">
        <v>309</v>
      </c>
      <c r="C17" s="276" t="s">
        <v>694</v>
      </c>
      <c r="D17" s="49" t="s">
        <v>309</v>
      </c>
      <c r="E17" s="299"/>
      <c r="F17" s="299"/>
      <c r="G17" s="299"/>
      <c r="H17" s="299"/>
      <c r="I17" s="300"/>
    </row>
    <row r="18" spans="1:9" ht="11.25">
      <c r="A18" s="16" t="s">
        <v>457</v>
      </c>
      <c r="B18" s="49" t="s">
        <v>242</v>
      </c>
      <c r="C18" s="276" t="s">
        <v>695</v>
      </c>
      <c r="D18" s="49" t="s">
        <v>242</v>
      </c>
      <c r="E18" s="35">
        <f>'16'!G35</f>
        <v>0</v>
      </c>
      <c r="F18" s="35">
        <f>'16'!H35</f>
        <v>0</v>
      </c>
      <c r="G18" s="35">
        <f>'16'!I35</f>
        <v>0</v>
      </c>
      <c r="H18" s="35">
        <f>'16'!J35</f>
        <v>0</v>
      </c>
      <c r="I18" s="34">
        <f>'16'!K35</f>
        <v>0</v>
      </c>
    </row>
    <row r="19" spans="1:9" ht="11.25">
      <c r="A19" s="16" t="s">
        <v>524</v>
      </c>
      <c r="B19" s="49" t="s">
        <v>83</v>
      </c>
      <c r="C19" s="276" t="s">
        <v>696</v>
      </c>
      <c r="D19" s="49" t="s">
        <v>728</v>
      </c>
      <c r="E19" s="299"/>
      <c r="F19" s="299"/>
      <c r="G19" s="299"/>
      <c r="H19" s="299"/>
      <c r="I19" s="300"/>
    </row>
    <row r="20" spans="1:9" ht="11.25">
      <c r="A20" s="16" t="s">
        <v>458</v>
      </c>
      <c r="B20" s="49" t="s">
        <v>504</v>
      </c>
      <c r="C20" s="276" t="s">
        <v>697</v>
      </c>
      <c r="D20" s="49" t="s">
        <v>504</v>
      </c>
      <c r="E20" s="299"/>
      <c r="F20" s="299"/>
      <c r="G20" s="299"/>
      <c r="H20" s="299"/>
      <c r="I20" s="300"/>
    </row>
    <row r="21" spans="1:9" ht="11.25">
      <c r="A21" s="16" t="s">
        <v>189</v>
      </c>
      <c r="B21" s="49" t="s">
        <v>83</v>
      </c>
      <c r="C21" s="276" t="s">
        <v>698</v>
      </c>
      <c r="D21" s="49" t="s">
        <v>729</v>
      </c>
      <c r="E21" s="299"/>
      <c r="F21" s="299"/>
      <c r="G21" s="299"/>
      <c r="H21" s="299"/>
      <c r="I21" s="300"/>
    </row>
    <row r="22" spans="1:9" ht="11.25">
      <c r="A22" s="16" t="s">
        <v>459</v>
      </c>
      <c r="B22" s="49" t="s">
        <v>17</v>
      </c>
      <c r="C22" s="276" t="s">
        <v>699</v>
      </c>
      <c r="D22" s="49" t="s">
        <v>17</v>
      </c>
      <c r="E22" s="35">
        <f>'17'!D12</f>
        <v>0</v>
      </c>
      <c r="F22" s="35">
        <f>'17'!E12</f>
        <v>0</v>
      </c>
      <c r="G22" s="35">
        <f>'17'!F12</f>
        <v>0</v>
      </c>
      <c r="H22" s="35">
        <f>'17'!G12</f>
        <v>0</v>
      </c>
      <c r="I22" s="34">
        <f>'17'!H12</f>
        <v>0</v>
      </c>
    </row>
    <row r="23" spans="1:9" ht="11.25">
      <c r="A23" s="16" t="s">
        <v>460</v>
      </c>
      <c r="B23" s="49" t="s">
        <v>423</v>
      </c>
      <c r="C23" s="276" t="s">
        <v>700</v>
      </c>
      <c r="D23" s="49" t="s">
        <v>423</v>
      </c>
      <c r="E23" s="35">
        <f>E25+E26+E27+E28+E29+E30+E31+E34</f>
        <v>0</v>
      </c>
      <c r="F23" s="35">
        <f>F25+F26+F27+F28+F29+F30+F31+F34</f>
        <v>0</v>
      </c>
      <c r="G23" s="35">
        <f>G25+G26+G27+G28+G29+G30+G31+G34</f>
        <v>0</v>
      </c>
      <c r="H23" s="35">
        <f>H25+H26+H27+H28+H29+H30+H31+H34</f>
        <v>0</v>
      </c>
      <c r="I23" s="34">
        <f>I25+I26+I27+I28+I29+I30+I31+I34</f>
        <v>0</v>
      </c>
    </row>
    <row r="24" spans="1:9" ht="11.25">
      <c r="A24" s="16"/>
      <c r="B24" s="49" t="s">
        <v>418</v>
      </c>
      <c r="C24" s="276"/>
      <c r="D24" s="49"/>
      <c r="E24" s="4"/>
      <c r="F24" s="4"/>
      <c r="G24" s="4"/>
      <c r="H24" s="4"/>
      <c r="I24" s="86"/>
    </row>
    <row r="25" spans="1:9" ht="11.25">
      <c r="A25" s="16" t="s">
        <v>310</v>
      </c>
      <c r="B25" s="49" t="s">
        <v>396</v>
      </c>
      <c r="C25" s="276" t="s">
        <v>701</v>
      </c>
      <c r="D25" s="49" t="s">
        <v>396</v>
      </c>
      <c r="E25" s="299"/>
      <c r="F25" s="299"/>
      <c r="G25" s="299"/>
      <c r="H25" s="299"/>
      <c r="I25" s="300"/>
    </row>
    <row r="26" spans="1:9" ht="11.25">
      <c r="A26" s="16" t="s">
        <v>311</v>
      </c>
      <c r="B26" s="49" t="s">
        <v>384</v>
      </c>
      <c r="C26" s="276" t="s">
        <v>702</v>
      </c>
      <c r="D26" s="49" t="s">
        <v>384</v>
      </c>
      <c r="E26" s="299"/>
      <c r="F26" s="299"/>
      <c r="G26" s="299"/>
      <c r="H26" s="299"/>
      <c r="I26" s="300"/>
    </row>
    <row r="27" spans="1:9" ht="11.25">
      <c r="A27" s="16" t="s">
        <v>484</v>
      </c>
      <c r="B27" s="49" t="s">
        <v>472</v>
      </c>
      <c r="C27" s="276" t="s">
        <v>703</v>
      </c>
      <c r="D27" s="49" t="s">
        <v>472</v>
      </c>
      <c r="E27" s="299"/>
      <c r="F27" s="299"/>
      <c r="G27" s="299"/>
      <c r="H27" s="299"/>
      <c r="I27" s="300"/>
    </row>
    <row r="28" spans="1:9" ht="11.25">
      <c r="A28" s="16" t="s">
        <v>485</v>
      </c>
      <c r="B28" s="49" t="s">
        <v>566</v>
      </c>
      <c r="C28" s="276" t="s">
        <v>704</v>
      </c>
      <c r="D28" s="49" t="s">
        <v>566</v>
      </c>
      <c r="E28" s="304"/>
      <c r="F28" s="304"/>
      <c r="G28" s="304"/>
      <c r="H28" s="304"/>
      <c r="I28" s="300"/>
    </row>
    <row r="29" spans="1:9" ht="22.5">
      <c r="A29" s="16" t="s">
        <v>337</v>
      </c>
      <c r="B29" s="49" t="s">
        <v>339</v>
      </c>
      <c r="C29" s="276" t="s">
        <v>705</v>
      </c>
      <c r="D29" s="49" t="s">
        <v>339</v>
      </c>
      <c r="E29" s="299"/>
      <c r="F29" s="299"/>
      <c r="G29" s="299"/>
      <c r="H29" s="299"/>
      <c r="I29" s="300"/>
    </row>
    <row r="30" spans="1:9" ht="11.25">
      <c r="A30" s="16" t="s">
        <v>338</v>
      </c>
      <c r="B30" s="49" t="s">
        <v>340</v>
      </c>
      <c r="C30" s="276" t="s">
        <v>706</v>
      </c>
      <c r="D30" s="49" t="s">
        <v>340</v>
      </c>
      <c r="E30" s="306"/>
      <c r="F30" s="306"/>
      <c r="G30" s="306"/>
      <c r="H30" s="306"/>
      <c r="I30" s="311"/>
    </row>
    <row r="31" spans="1:9" ht="22.5">
      <c r="A31" s="16" t="s">
        <v>486</v>
      </c>
      <c r="B31" s="49" t="s">
        <v>403</v>
      </c>
      <c r="C31" s="276" t="s">
        <v>707</v>
      </c>
      <c r="D31" s="49" t="s">
        <v>403</v>
      </c>
      <c r="E31" s="299"/>
      <c r="F31" s="299"/>
      <c r="G31" s="299"/>
      <c r="H31" s="299"/>
      <c r="I31" s="300"/>
    </row>
    <row r="32" spans="1:9" ht="11.25">
      <c r="A32" s="16" t="s">
        <v>487</v>
      </c>
      <c r="B32" s="49" t="s">
        <v>539</v>
      </c>
      <c r="C32" s="276" t="s">
        <v>708</v>
      </c>
      <c r="D32" s="49" t="s">
        <v>539</v>
      </c>
      <c r="E32" s="299"/>
      <c r="F32" s="299"/>
      <c r="G32" s="299"/>
      <c r="H32" s="299"/>
      <c r="I32" s="300"/>
    </row>
    <row r="33" spans="1:9" ht="11.25">
      <c r="A33" s="16" t="s">
        <v>488</v>
      </c>
      <c r="B33" s="49" t="s">
        <v>211</v>
      </c>
      <c r="C33" s="276" t="s">
        <v>709</v>
      </c>
      <c r="D33" s="49" t="s">
        <v>211</v>
      </c>
      <c r="E33" s="299"/>
      <c r="F33" s="299"/>
      <c r="G33" s="299"/>
      <c r="H33" s="299"/>
      <c r="I33" s="300"/>
    </row>
    <row r="34" spans="1:9" ht="22.5">
      <c r="A34" s="16" t="s">
        <v>489</v>
      </c>
      <c r="B34" s="49" t="s">
        <v>419</v>
      </c>
      <c r="C34" s="276" t="s">
        <v>710</v>
      </c>
      <c r="D34" s="49" t="s">
        <v>419</v>
      </c>
      <c r="E34" s="299"/>
      <c r="F34" s="299"/>
      <c r="G34" s="299"/>
      <c r="H34" s="299"/>
      <c r="I34" s="300"/>
    </row>
    <row r="35" spans="1:9" ht="11.25" outlineLevel="1">
      <c r="A35" s="16" t="s">
        <v>466</v>
      </c>
      <c r="B35" s="49" t="s">
        <v>418</v>
      </c>
      <c r="C35" s="276" t="s">
        <v>724</v>
      </c>
      <c r="D35" s="49" t="s">
        <v>730</v>
      </c>
      <c r="E35" s="306"/>
      <c r="F35" s="306"/>
      <c r="G35" s="306"/>
      <c r="H35" s="306"/>
      <c r="I35" s="311"/>
    </row>
    <row r="36" spans="1:9" ht="11.25" outlineLevel="1">
      <c r="A36" s="16"/>
      <c r="B36" s="49" t="s">
        <v>282</v>
      </c>
      <c r="C36" s="276"/>
      <c r="D36" s="49"/>
      <c r="E36" s="299"/>
      <c r="F36" s="299"/>
      <c r="G36" s="299"/>
      <c r="H36" s="299"/>
      <c r="I36" s="300"/>
    </row>
    <row r="37" spans="1:9" ht="11.25" outlineLevel="1">
      <c r="A37" s="16"/>
      <c r="B37" s="49" t="s">
        <v>734</v>
      </c>
      <c r="C37" s="49"/>
      <c r="D37" s="49"/>
      <c r="E37" s="299"/>
      <c r="F37" s="299"/>
      <c r="G37" s="299"/>
      <c r="H37" s="299"/>
      <c r="I37" s="300"/>
    </row>
    <row r="38" spans="1:9" ht="11.25" outlineLevel="1">
      <c r="A38" s="16"/>
      <c r="B38" s="49"/>
      <c r="C38" s="49"/>
      <c r="D38" s="49"/>
      <c r="E38" s="299"/>
      <c r="F38" s="299"/>
      <c r="G38" s="299"/>
      <c r="H38" s="299"/>
      <c r="I38" s="300"/>
    </row>
    <row r="39" spans="1:9" ht="11.25" outlineLevel="1">
      <c r="A39" s="16"/>
      <c r="B39" s="49"/>
      <c r="C39" s="49"/>
      <c r="D39" s="49"/>
      <c r="E39" s="299"/>
      <c r="F39" s="299"/>
      <c r="G39" s="299"/>
      <c r="H39" s="299"/>
      <c r="I39" s="300"/>
    </row>
    <row r="40" spans="1:9" ht="11.25" outlineLevel="1">
      <c r="A40" s="16"/>
      <c r="B40" s="49"/>
      <c r="C40" s="49"/>
      <c r="D40" s="49"/>
      <c r="E40" s="299"/>
      <c r="F40" s="299"/>
      <c r="G40" s="299"/>
      <c r="H40" s="299"/>
      <c r="I40" s="300"/>
    </row>
    <row r="41" spans="1:9" ht="11.25" outlineLevel="1">
      <c r="A41" s="16"/>
      <c r="B41" s="49"/>
      <c r="C41" s="49"/>
      <c r="D41" s="49"/>
      <c r="E41" s="299"/>
      <c r="F41" s="299"/>
      <c r="G41" s="299"/>
      <c r="H41" s="299"/>
      <c r="I41" s="300"/>
    </row>
    <row r="42" spans="1:9" ht="11.25" outlineLevel="1">
      <c r="A42" s="16"/>
      <c r="B42" s="49"/>
      <c r="C42" s="49"/>
      <c r="D42" s="49"/>
      <c r="E42" s="299"/>
      <c r="F42" s="299"/>
      <c r="G42" s="299"/>
      <c r="H42" s="299"/>
      <c r="I42" s="300"/>
    </row>
    <row r="43" spans="1:9" ht="11.25" outlineLevel="1">
      <c r="A43" s="16"/>
      <c r="B43" s="49"/>
      <c r="C43" s="49"/>
      <c r="D43" s="49"/>
      <c r="E43" s="299"/>
      <c r="F43" s="299"/>
      <c r="G43" s="299"/>
      <c r="H43" s="299"/>
      <c r="I43" s="300"/>
    </row>
    <row r="44" spans="1:9" ht="11.25" outlineLevel="1">
      <c r="A44" s="16"/>
      <c r="B44" s="49"/>
      <c r="C44" s="49"/>
      <c r="D44" s="49"/>
      <c r="E44" s="299"/>
      <c r="F44" s="299"/>
      <c r="G44" s="299"/>
      <c r="H44" s="299"/>
      <c r="I44" s="300"/>
    </row>
    <row r="45" spans="1:9" ht="11.25" outlineLevel="1">
      <c r="A45" s="16"/>
      <c r="B45" s="49"/>
      <c r="C45" s="49"/>
      <c r="D45" s="49"/>
      <c r="E45" s="299"/>
      <c r="F45" s="299"/>
      <c r="G45" s="299"/>
      <c r="H45" s="299"/>
      <c r="I45" s="300"/>
    </row>
    <row r="46" spans="1:9" ht="11.25" outlineLevel="1">
      <c r="A46" s="16"/>
      <c r="B46" s="49"/>
      <c r="C46" s="49"/>
      <c r="D46" s="49"/>
      <c r="E46" s="299"/>
      <c r="F46" s="299"/>
      <c r="G46" s="299"/>
      <c r="H46" s="299"/>
      <c r="I46" s="300"/>
    </row>
    <row r="47" spans="1:9" ht="11.25" outlineLevel="1">
      <c r="A47" s="16"/>
      <c r="B47" s="49"/>
      <c r="C47" s="49"/>
      <c r="D47" s="49"/>
      <c r="E47" s="299"/>
      <c r="F47" s="299"/>
      <c r="G47" s="299"/>
      <c r="H47" s="299"/>
      <c r="I47" s="300"/>
    </row>
    <row r="48" spans="1:9" ht="11.25" outlineLevel="1">
      <c r="A48" s="16"/>
      <c r="B48" s="49"/>
      <c r="C48" s="49"/>
      <c r="D48" s="49"/>
      <c r="E48" s="299"/>
      <c r="F48" s="299"/>
      <c r="G48" s="299"/>
      <c r="H48" s="299"/>
      <c r="I48" s="300"/>
    </row>
    <row r="49" spans="1:9" ht="12.75" outlineLevel="1">
      <c r="A49" s="29"/>
      <c r="B49" s="274" t="s">
        <v>0</v>
      </c>
      <c r="C49" s="50"/>
      <c r="D49" s="50"/>
      <c r="E49" s="44"/>
      <c r="F49" s="44"/>
      <c r="G49" s="44"/>
      <c r="H49" s="44"/>
      <c r="I49" s="38"/>
    </row>
    <row r="50" spans="1:9" ht="11.25">
      <c r="A50" s="16" t="s">
        <v>461</v>
      </c>
      <c r="B50" s="49" t="s">
        <v>144</v>
      </c>
      <c r="C50" s="276" t="s">
        <v>711</v>
      </c>
      <c r="D50" s="49" t="s">
        <v>144</v>
      </c>
      <c r="E50" s="35">
        <f>E10+E12+E14+E15+E18+E20+E22+E23</f>
        <v>0</v>
      </c>
      <c r="F50" s="35">
        <f>F10+F12+F14+F15+F18+F20+F22+F23</f>
        <v>0</v>
      </c>
      <c r="G50" s="35">
        <f>G10+G12+G14+G15+G18+G20+G22+G23</f>
        <v>0</v>
      </c>
      <c r="H50" s="35">
        <f>H10+H12+H14+H15+H18+H20+H22+H23</f>
        <v>0</v>
      </c>
      <c r="I50" s="34">
        <f>I10+I12+I14+I15+I18+I20+I22+I23</f>
        <v>0</v>
      </c>
    </row>
    <row r="51" spans="1:9" ht="11.25">
      <c r="A51" s="16" t="s">
        <v>221</v>
      </c>
      <c r="B51" s="49" t="s">
        <v>83</v>
      </c>
      <c r="C51" s="276" t="s">
        <v>712</v>
      </c>
      <c r="D51" s="49" t="s">
        <v>731</v>
      </c>
      <c r="E51" s="35">
        <f>E11+E13+E19+E21</f>
        <v>0</v>
      </c>
      <c r="F51" s="35">
        <f>F11+F13+F19+F21</f>
        <v>0</v>
      </c>
      <c r="G51" s="35">
        <f>G11+G13+G19+G21</f>
        <v>0</v>
      </c>
      <c r="H51" s="35">
        <f>H11+H13+H19+H21</f>
        <v>0</v>
      </c>
      <c r="I51" s="34">
        <f>I11+I13+I19+I21</f>
        <v>0</v>
      </c>
    </row>
    <row r="52" spans="1:9" ht="11.25">
      <c r="A52" s="16" t="s">
        <v>462</v>
      </c>
      <c r="B52" s="49" t="s">
        <v>528</v>
      </c>
      <c r="C52" s="276" t="s">
        <v>713</v>
      </c>
      <c r="D52" s="49" t="s">
        <v>528</v>
      </c>
      <c r="E52" s="299"/>
      <c r="F52" s="299"/>
      <c r="G52" s="299"/>
      <c r="H52" s="299"/>
      <c r="I52" s="300"/>
    </row>
    <row r="53" spans="1:9" ht="22.5">
      <c r="A53" s="16" t="s">
        <v>463</v>
      </c>
      <c r="B53" s="49" t="s">
        <v>523</v>
      </c>
      <c r="C53" s="276" t="s">
        <v>714</v>
      </c>
      <c r="D53" s="49" t="s">
        <v>523</v>
      </c>
      <c r="E53" s="299"/>
      <c r="F53" s="299"/>
      <c r="G53" s="299"/>
      <c r="H53" s="299"/>
      <c r="I53" s="300"/>
    </row>
    <row r="54" spans="1:9" ht="11.25">
      <c r="A54" s="16" t="s">
        <v>464</v>
      </c>
      <c r="B54" s="49" t="s">
        <v>620</v>
      </c>
      <c r="C54" s="276" t="s">
        <v>715</v>
      </c>
      <c r="D54" s="49" t="s">
        <v>620</v>
      </c>
      <c r="E54" s="323">
        <f>E50+E52-E53</f>
        <v>0</v>
      </c>
      <c r="F54" s="323">
        <f>F50+F52-F53</f>
        <v>0</v>
      </c>
      <c r="G54" s="323">
        <f>G50+G52-G53</f>
        <v>0</v>
      </c>
      <c r="H54" s="323">
        <f>H50+H52-H53</f>
        <v>0</v>
      </c>
      <c r="I54" s="324">
        <f>I50+I52-I53</f>
        <v>0</v>
      </c>
    </row>
    <row r="55" spans="1:9" ht="11.25">
      <c r="A55" s="16"/>
      <c r="B55" s="49" t="s">
        <v>418</v>
      </c>
      <c r="C55" s="276"/>
      <c r="D55" s="49" t="s">
        <v>418</v>
      </c>
      <c r="E55" s="4"/>
      <c r="F55" s="4"/>
      <c r="G55" s="4"/>
      <c r="H55" s="4"/>
      <c r="I55" s="86"/>
    </row>
    <row r="56" spans="1:9" ht="11.25">
      <c r="A56" s="16" t="s">
        <v>490</v>
      </c>
      <c r="B56" s="49" t="s">
        <v>175</v>
      </c>
      <c r="C56" s="276" t="s">
        <v>716</v>
      </c>
      <c r="D56" s="49" t="s">
        <v>175</v>
      </c>
      <c r="E56" s="4"/>
      <c r="F56" s="4"/>
      <c r="G56" s="4"/>
      <c r="H56" s="4"/>
      <c r="I56" s="86"/>
    </row>
    <row r="57" spans="1:9" ht="11.25">
      <c r="A57" s="16" t="s">
        <v>540</v>
      </c>
      <c r="B57" s="49" t="s">
        <v>37</v>
      </c>
      <c r="C57" s="276" t="s">
        <v>717</v>
      </c>
      <c r="D57" s="49" t="s">
        <v>37</v>
      </c>
      <c r="E57" s="4"/>
      <c r="F57" s="4"/>
      <c r="G57" s="4"/>
      <c r="H57" s="4"/>
      <c r="I57" s="86"/>
    </row>
    <row r="58" spans="1:9" ht="11.25">
      <c r="A58" s="16" t="s">
        <v>541</v>
      </c>
      <c r="B58" s="49" t="s">
        <v>38</v>
      </c>
      <c r="C58" s="276" t="s">
        <v>718</v>
      </c>
      <c r="D58" s="49" t="s">
        <v>38</v>
      </c>
      <c r="E58" s="4"/>
      <c r="F58" s="4"/>
      <c r="G58" s="4"/>
      <c r="H58" s="4"/>
      <c r="I58" s="86"/>
    </row>
    <row r="59" spans="1:9" ht="11.25">
      <c r="A59" s="16" t="s">
        <v>542</v>
      </c>
      <c r="B59" s="49" t="s">
        <v>515</v>
      </c>
      <c r="C59" s="276" t="s">
        <v>719</v>
      </c>
      <c r="D59" s="49" t="s">
        <v>732</v>
      </c>
      <c r="E59" s="35">
        <f>E54</f>
        <v>0</v>
      </c>
      <c r="F59" s="35">
        <f>F54</f>
        <v>0</v>
      </c>
      <c r="G59" s="35">
        <f>G54</f>
        <v>0</v>
      </c>
      <c r="H59" s="35">
        <f>H54</f>
        <v>0</v>
      </c>
      <c r="I59" s="34">
        <f>I54</f>
        <v>0</v>
      </c>
    </row>
    <row r="60" spans="1:9" ht="11.25">
      <c r="A60" s="16" t="s">
        <v>98</v>
      </c>
      <c r="B60" s="49" t="s">
        <v>176</v>
      </c>
      <c r="C60" s="276" t="s">
        <v>720</v>
      </c>
      <c r="D60" s="49" t="s">
        <v>176</v>
      </c>
      <c r="E60" s="4"/>
      <c r="F60" s="4"/>
      <c r="G60" s="4"/>
      <c r="H60" s="4"/>
      <c r="I60" s="86"/>
    </row>
    <row r="61" spans="1:9" ht="11.25">
      <c r="A61" s="16" t="s">
        <v>100</v>
      </c>
      <c r="B61" s="49" t="s">
        <v>40</v>
      </c>
      <c r="C61" s="276" t="s">
        <v>721</v>
      </c>
      <c r="D61" s="49" t="s">
        <v>40</v>
      </c>
      <c r="E61" s="4"/>
      <c r="F61" s="4"/>
      <c r="G61" s="4"/>
      <c r="H61" s="4"/>
      <c r="I61" s="86"/>
    </row>
    <row r="62" spans="1:9" ht="11.25">
      <c r="A62" s="16" t="s">
        <v>39</v>
      </c>
      <c r="B62" s="49" t="s">
        <v>41</v>
      </c>
      <c r="C62" s="276" t="s">
        <v>722</v>
      </c>
      <c r="D62" s="49" t="s">
        <v>41</v>
      </c>
      <c r="E62" s="4"/>
      <c r="F62" s="4"/>
      <c r="G62" s="4"/>
      <c r="H62" s="4"/>
      <c r="I62" s="86"/>
    </row>
    <row r="63" spans="1:9" ht="12" thickBot="1">
      <c r="A63" s="22" t="s">
        <v>99</v>
      </c>
      <c r="B63" s="52" t="s">
        <v>177</v>
      </c>
      <c r="C63" s="277" t="s">
        <v>723</v>
      </c>
      <c r="D63" s="52" t="s">
        <v>177</v>
      </c>
      <c r="E63" s="87"/>
      <c r="F63" s="87"/>
      <c r="G63" s="87"/>
      <c r="H63" s="87"/>
      <c r="I63" s="153"/>
    </row>
    <row r="64" spans="2:4" s="9" customFormat="1" ht="11.25">
      <c r="B64" s="51"/>
      <c r="C64" s="51"/>
      <c r="D64" s="51"/>
    </row>
    <row r="65" spans="2:4" s="9" customFormat="1" ht="11.25">
      <c r="B65" s="51"/>
      <c r="C65" s="51"/>
      <c r="D65" s="51"/>
    </row>
    <row r="66" spans="2:4" s="9" customFormat="1" ht="12.75" customHeight="1">
      <c r="B66" s="51"/>
      <c r="C66" s="51"/>
      <c r="D66" s="51"/>
    </row>
    <row r="67" spans="2:4" s="9" customFormat="1" ht="15.75" customHeight="1">
      <c r="B67" s="51"/>
      <c r="C67" s="51"/>
      <c r="D67" s="51"/>
    </row>
    <row r="68" spans="2:4" s="9" customFormat="1" ht="11.25">
      <c r="B68" s="51"/>
      <c r="C68" s="51"/>
      <c r="D68" s="51"/>
    </row>
    <row r="69" spans="2:4" s="9" customFormat="1" ht="11.25">
      <c r="B69" s="51"/>
      <c r="C69" s="51"/>
      <c r="D69" s="51"/>
    </row>
    <row r="70" spans="2:4" s="9" customFormat="1" ht="11.25">
      <c r="B70" s="51"/>
      <c r="C70" s="51"/>
      <c r="D70" s="51"/>
    </row>
    <row r="71" spans="2:4" s="9" customFormat="1" ht="11.25">
      <c r="B71" s="51"/>
      <c r="C71" s="51"/>
      <c r="D71" s="51"/>
    </row>
    <row r="72" spans="2:4" s="9" customFormat="1" ht="11.25">
      <c r="B72" s="51"/>
      <c r="C72" s="51"/>
      <c r="D72" s="51"/>
    </row>
    <row r="73" spans="2:4" s="9" customFormat="1" ht="11.25">
      <c r="B73" s="51"/>
      <c r="C73" s="51"/>
      <c r="D73" s="51"/>
    </row>
    <row r="74" spans="2:4" s="9" customFormat="1" ht="11.25">
      <c r="B74" s="51"/>
      <c r="C74" s="51"/>
      <c r="D74" s="51"/>
    </row>
    <row r="75" spans="2:4" s="9" customFormat="1" ht="11.25">
      <c r="B75" s="51"/>
      <c r="C75" s="51"/>
      <c r="D75" s="51"/>
    </row>
    <row r="76" spans="2:4" s="9" customFormat="1" ht="11.25">
      <c r="B76" s="51"/>
      <c r="C76" s="51"/>
      <c r="D76" s="51"/>
    </row>
    <row r="77" spans="2:4" s="9" customFormat="1" ht="11.25">
      <c r="B77" s="51"/>
      <c r="C77" s="51"/>
      <c r="D77" s="51"/>
    </row>
    <row r="78" spans="2:4" s="9" customFormat="1" ht="11.25">
      <c r="B78" s="51"/>
      <c r="C78" s="51"/>
      <c r="D78" s="51"/>
    </row>
    <row r="79" spans="2:4" s="9" customFormat="1" ht="11.25">
      <c r="B79" s="51"/>
      <c r="C79" s="51"/>
      <c r="D79" s="51"/>
    </row>
    <row r="80" spans="2:4" s="9" customFormat="1" ht="11.25">
      <c r="B80" s="51"/>
      <c r="C80" s="51"/>
      <c r="D80" s="51"/>
    </row>
    <row r="81" spans="2:4" s="9" customFormat="1" ht="11.25">
      <c r="B81" s="51"/>
      <c r="C81" s="51"/>
      <c r="D81" s="51"/>
    </row>
    <row r="82" spans="2:4" s="9" customFormat="1" ht="11.25">
      <c r="B82" s="51"/>
      <c r="C82" s="51"/>
      <c r="D82" s="51"/>
    </row>
    <row r="83" spans="2:4" s="9" customFormat="1" ht="11.25">
      <c r="B83" s="51"/>
      <c r="C83" s="51"/>
      <c r="D83" s="51"/>
    </row>
    <row r="84" spans="2:4" s="9" customFormat="1" ht="11.25">
      <c r="B84" s="51"/>
      <c r="C84" s="51"/>
      <c r="D84" s="51"/>
    </row>
    <row r="85" spans="2:4" s="9" customFormat="1" ht="11.25">
      <c r="B85" s="51"/>
      <c r="C85" s="51"/>
      <c r="D85" s="51"/>
    </row>
    <row r="86" spans="2:4" s="9" customFormat="1" ht="11.25">
      <c r="B86" s="51"/>
      <c r="C86" s="51"/>
      <c r="D86" s="51"/>
    </row>
    <row r="87" spans="2:4" s="9" customFormat="1" ht="11.25">
      <c r="B87" s="51"/>
      <c r="C87" s="51"/>
      <c r="D87" s="51"/>
    </row>
    <row r="88" spans="2:4" s="9" customFormat="1" ht="11.25">
      <c r="B88" s="51"/>
      <c r="C88" s="51"/>
      <c r="D88" s="51"/>
    </row>
    <row r="89" spans="2:4" s="9" customFormat="1" ht="11.25">
      <c r="B89" s="51"/>
      <c r="C89" s="51"/>
      <c r="D89" s="51"/>
    </row>
    <row r="90" spans="2:4" s="9" customFormat="1" ht="11.25">
      <c r="B90" s="51"/>
      <c r="C90" s="51"/>
      <c r="D90" s="51"/>
    </row>
    <row r="91" spans="2:4" s="9" customFormat="1" ht="11.25">
      <c r="B91" s="51"/>
      <c r="C91" s="51"/>
      <c r="D91" s="51"/>
    </row>
    <row r="92" spans="2:4" s="9" customFormat="1" ht="11.25">
      <c r="B92" s="51"/>
      <c r="C92" s="51"/>
      <c r="D92" s="51"/>
    </row>
    <row r="93" spans="2:4" s="9" customFormat="1" ht="11.25">
      <c r="B93" s="51"/>
      <c r="C93" s="51"/>
      <c r="D93" s="51"/>
    </row>
    <row r="94" spans="2:4" s="9" customFormat="1" ht="11.25">
      <c r="B94" s="51"/>
      <c r="C94" s="51"/>
      <c r="D94" s="51"/>
    </row>
    <row r="95" spans="2:4" s="9" customFormat="1" ht="11.25">
      <c r="B95" s="51"/>
      <c r="C95" s="51"/>
      <c r="D95" s="51"/>
    </row>
    <row r="96" spans="2:4" s="9" customFormat="1" ht="11.25">
      <c r="B96" s="51"/>
      <c r="C96" s="51"/>
      <c r="D96" s="51"/>
    </row>
    <row r="97" spans="2:4" s="9" customFormat="1" ht="11.25">
      <c r="B97" s="51"/>
      <c r="C97" s="51"/>
      <c r="D97" s="51"/>
    </row>
    <row r="98" spans="2:4" s="9" customFormat="1" ht="11.25">
      <c r="B98" s="51"/>
      <c r="C98" s="51"/>
      <c r="D98" s="51"/>
    </row>
    <row r="99" spans="2:4" s="9" customFormat="1" ht="11.25">
      <c r="B99" s="51"/>
      <c r="C99" s="51"/>
      <c r="D99" s="51"/>
    </row>
    <row r="100" spans="2:4" s="9" customFormat="1" ht="11.25">
      <c r="B100" s="51"/>
      <c r="C100" s="51"/>
      <c r="D100" s="51"/>
    </row>
    <row r="101" spans="2:4" s="9" customFormat="1" ht="11.25">
      <c r="B101" s="51"/>
      <c r="C101" s="51"/>
      <c r="D101" s="51"/>
    </row>
    <row r="102" spans="2:4" s="9" customFormat="1" ht="11.25">
      <c r="B102" s="51"/>
      <c r="C102" s="51"/>
      <c r="D102" s="51"/>
    </row>
    <row r="103" spans="2:4" s="9" customFormat="1" ht="11.25">
      <c r="B103" s="51"/>
      <c r="C103" s="51"/>
      <c r="D103" s="51"/>
    </row>
    <row r="104" spans="2:4" s="9" customFormat="1" ht="11.25">
      <c r="B104" s="51"/>
      <c r="C104" s="51"/>
      <c r="D104" s="51"/>
    </row>
    <row r="105" spans="2:4" s="9" customFormat="1" ht="11.25">
      <c r="B105" s="51"/>
      <c r="C105" s="51"/>
      <c r="D105" s="51"/>
    </row>
    <row r="106" spans="2:4" s="9" customFormat="1" ht="11.25">
      <c r="B106" s="51"/>
      <c r="C106" s="51"/>
      <c r="D106" s="51"/>
    </row>
    <row r="107" spans="2:4" s="9" customFormat="1" ht="11.25">
      <c r="B107" s="51"/>
      <c r="C107" s="51"/>
      <c r="D107" s="51"/>
    </row>
    <row r="108" spans="2:4" s="9" customFormat="1" ht="11.25">
      <c r="B108" s="51"/>
      <c r="C108" s="51"/>
      <c r="D108" s="51"/>
    </row>
    <row r="109" spans="2:4" s="9" customFormat="1" ht="11.25">
      <c r="B109" s="51"/>
      <c r="C109" s="51"/>
      <c r="D109" s="51"/>
    </row>
    <row r="110" spans="2:4" s="9" customFormat="1" ht="11.25">
      <c r="B110" s="51"/>
      <c r="C110" s="51"/>
      <c r="D110" s="51"/>
    </row>
    <row r="111" spans="2:4" s="9" customFormat="1" ht="11.25">
      <c r="B111" s="51"/>
      <c r="C111" s="51"/>
      <c r="D111" s="51"/>
    </row>
    <row r="112" spans="2:4" s="9" customFormat="1" ht="11.25">
      <c r="B112" s="51"/>
      <c r="C112" s="51"/>
      <c r="D112" s="51"/>
    </row>
    <row r="113" spans="2:4" s="9" customFormat="1" ht="11.25">
      <c r="B113" s="51"/>
      <c r="C113" s="51"/>
      <c r="D113" s="51"/>
    </row>
    <row r="114" spans="2:4" s="9" customFormat="1" ht="11.25">
      <c r="B114" s="51"/>
      <c r="C114" s="51"/>
      <c r="D114" s="51"/>
    </row>
    <row r="115" spans="2:4" s="9" customFormat="1" ht="11.25">
      <c r="B115" s="51"/>
      <c r="C115" s="51"/>
      <c r="D115" s="51"/>
    </row>
    <row r="116" spans="2:4" s="9" customFormat="1" ht="11.25">
      <c r="B116" s="51"/>
      <c r="C116" s="51"/>
      <c r="D116" s="51"/>
    </row>
    <row r="117" spans="2:4" s="9" customFormat="1" ht="11.25">
      <c r="B117" s="51"/>
      <c r="C117" s="51"/>
      <c r="D117" s="51"/>
    </row>
    <row r="118" spans="2:4" s="9" customFormat="1" ht="11.25">
      <c r="B118" s="51"/>
      <c r="C118" s="51"/>
      <c r="D118" s="51"/>
    </row>
    <row r="119" spans="2:4" s="9" customFormat="1" ht="11.25">
      <c r="B119" s="51"/>
      <c r="C119" s="51"/>
      <c r="D119" s="51"/>
    </row>
    <row r="120" spans="2:4" s="9" customFormat="1" ht="11.25">
      <c r="B120" s="51"/>
      <c r="C120" s="51"/>
      <c r="D120" s="51"/>
    </row>
    <row r="121" spans="2:4" s="9" customFormat="1" ht="11.25">
      <c r="B121" s="51"/>
      <c r="C121" s="51"/>
      <c r="D121" s="51"/>
    </row>
    <row r="122" spans="2:4" s="9" customFormat="1" ht="11.25">
      <c r="B122" s="51"/>
      <c r="C122" s="51"/>
      <c r="D122" s="51"/>
    </row>
    <row r="123" spans="2:4" s="9" customFormat="1" ht="11.25">
      <c r="B123" s="51"/>
      <c r="C123" s="51"/>
      <c r="D123" s="51"/>
    </row>
    <row r="124" spans="2:4" s="9" customFormat="1" ht="11.25">
      <c r="B124" s="51"/>
      <c r="C124" s="51"/>
      <c r="D124" s="51"/>
    </row>
    <row r="125" spans="2:4" s="9" customFormat="1" ht="11.25">
      <c r="B125" s="51"/>
      <c r="C125" s="51"/>
      <c r="D125" s="51"/>
    </row>
    <row r="126" spans="2:4" s="9" customFormat="1" ht="11.25">
      <c r="B126" s="51"/>
      <c r="C126" s="51"/>
      <c r="D126" s="51"/>
    </row>
    <row r="127" spans="2:4" s="9" customFormat="1" ht="11.25">
      <c r="B127" s="51"/>
      <c r="C127" s="51"/>
      <c r="D127" s="51"/>
    </row>
    <row r="128" spans="2:4" s="9" customFormat="1" ht="11.25">
      <c r="B128" s="51"/>
      <c r="C128" s="51"/>
      <c r="D128" s="51"/>
    </row>
    <row r="129" spans="2:4" s="9" customFormat="1" ht="11.25">
      <c r="B129" s="51"/>
      <c r="C129" s="51"/>
      <c r="D129" s="51"/>
    </row>
    <row r="130" spans="2:4" s="9" customFormat="1" ht="11.25">
      <c r="B130" s="51"/>
      <c r="C130" s="51"/>
      <c r="D130" s="51"/>
    </row>
    <row r="131" spans="2:4" s="9" customFormat="1" ht="11.25">
      <c r="B131" s="51"/>
      <c r="C131" s="51"/>
      <c r="D131" s="51"/>
    </row>
    <row r="132" spans="2:4" s="9" customFormat="1" ht="11.25">
      <c r="B132" s="51"/>
      <c r="C132" s="51"/>
      <c r="D132" s="51"/>
    </row>
    <row r="133" spans="2:4" s="9" customFormat="1" ht="11.25">
      <c r="B133" s="51"/>
      <c r="C133" s="51"/>
      <c r="D133" s="51"/>
    </row>
    <row r="134" spans="2:4" s="9" customFormat="1" ht="11.25">
      <c r="B134" s="51"/>
      <c r="C134" s="51"/>
      <c r="D134" s="51"/>
    </row>
    <row r="135" spans="2:4" s="9" customFormat="1" ht="11.25">
      <c r="B135" s="51"/>
      <c r="C135" s="51"/>
      <c r="D135" s="51"/>
    </row>
    <row r="136" spans="2:4" s="9" customFormat="1" ht="11.25">
      <c r="B136" s="51"/>
      <c r="C136" s="51"/>
      <c r="D136" s="51"/>
    </row>
    <row r="137" spans="2:4" s="9" customFormat="1" ht="11.25">
      <c r="B137" s="51"/>
      <c r="C137" s="51"/>
      <c r="D137" s="51"/>
    </row>
    <row r="138" spans="2:4" s="9" customFormat="1" ht="11.25">
      <c r="B138" s="51"/>
      <c r="C138" s="51"/>
      <c r="D138" s="51"/>
    </row>
    <row r="139" spans="2:4" s="9" customFormat="1" ht="11.25">
      <c r="B139" s="51"/>
      <c r="C139" s="51"/>
      <c r="D139" s="51"/>
    </row>
    <row r="140" spans="2:4" s="9" customFormat="1" ht="11.25">
      <c r="B140" s="51"/>
      <c r="C140" s="51"/>
      <c r="D140" s="51"/>
    </row>
    <row r="141" spans="2:4" s="9" customFormat="1" ht="11.25">
      <c r="B141" s="51"/>
      <c r="C141" s="51"/>
      <c r="D141" s="51"/>
    </row>
    <row r="142" spans="2:4" s="9" customFormat="1" ht="11.25">
      <c r="B142" s="51"/>
      <c r="C142" s="51"/>
      <c r="D142" s="51"/>
    </row>
    <row r="143" spans="2:4" s="9" customFormat="1" ht="11.25">
      <c r="B143" s="51"/>
      <c r="C143" s="51"/>
      <c r="D143" s="51"/>
    </row>
    <row r="144" spans="2:4" s="9" customFormat="1" ht="11.25">
      <c r="B144" s="51"/>
      <c r="C144" s="51"/>
      <c r="D144" s="51"/>
    </row>
    <row r="145" spans="2:4" s="9" customFormat="1" ht="11.25">
      <c r="B145" s="51"/>
      <c r="C145" s="51"/>
      <c r="D145" s="51"/>
    </row>
    <row r="146" spans="2:4" s="9" customFormat="1" ht="11.25">
      <c r="B146" s="51"/>
      <c r="C146" s="51"/>
      <c r="D146" s="51"/>
    </row>
    <row r="147" spans="2:4" s="9" customFormat="1" ht="11.25">
      <c r="B147" s="51"/>
      <c r="C147" s="51"/>
      <c r="D147" s="51"/>
    </row>
    <row r="148" spans="2:4" s="9" customFormat="1" ht="11.25">
      <c r="B148" s="51"/>
      <c r="C148" s="51"/>
      <c r="D148" s="51"/>
    </row>
    <row r="149" spans="2:4" s="9" customFormat="1" ht="11.25">
      <c r="B149" s="51"/>
      <c r="C149" s="51"/>
      <c r="D149" s="51"/>
    </row>
    <row r="150" spans="2:4" s="9" customFormat="1" ht="11.25">
      <c r="B150" s="51"/>
      <c r="C150" s="51"/>
      <c r="D150" s="51"/>
    </row>
    <row r="151" spans="2:4" s="9" customFormat="1" ht="11.25">
      <c r="B151" s="51"/>
      <c r="C151" s="51"/>
      <c r="D151" s="51"/>
    </row>
    <row r="152" spans="2:4" s="9" customFormat="1" ht="11.25">
      <c r="B152" s="51"/>
      <c r="C152" s="51"/>
      <c r="D152" s="51"/>
    </row>
    <row r="153" spans="2:4" s="9" customFormat="1" ht="11.25">
      <c r="B153" s="51"/>
      <c r="C153" s="51"/>
      <c r="D153" s="51"/>
    </row>
    <row r="154" spans="2:4" s="9" customFormat="1" ht="11.25">
      <c r="B154" s="51"/>
      <c r="C154" s="51"/>
      <c r="D154" s="51"/>
    </row>
    <row r="155" spans="2:4" s="9" customFormat="1" ht="11.25">
      <c r="B155" s="51"/>
      <c r="C155" s="51"/>
      <c r="D155" s="51"/>
    </row>
    <row r="156" spans="2:4" s="9" customFormat="1" ht="11.25">
      <c r="B156" s="51"/>
      <c r="C156" s="51"/>
      <c r="D156" s="51"/>
    </row>
    <row r="157" spans="2:4" s="9" customFormat="1" ht="11.25">
      <c r="B157" s="51"/>
      <c r="C157" s="51"/>
      <c r="D157" s="51"/>
    </row>
    <row r="158" spans="2:4" s="9" customFormat="1" ht="11.25">
      <c r="B158" s="51"/>
      <c r="C158" s="51"/>
      <c r="D158" s="51"/>
    </row>
    <row r="159" spans="2:4" s="9" customFormat="1" ht="11.25">
      <c r="B159" s="51"/>
      <c r="C159" s="51"/>
      <c r="D159" s="51"/>
    </row>
    <row r="160" spans="2:4" s="9" customFormat="1" ht="11.25">
      <c r="B160" s="51"/>
      <c r="C160" s="51"/>
      <c r="D160" s="51"/>
    </row>
    <row r="161" spans="2:4" s="9" customFormat="1" ht="11.25">
      <c r="B161" s="51"/>
      <c r="C161" s="51"/>
      <c r="D161" s="51"/>
    </row>
    <row r="162" spans="2:4" s="9" customFormat="1" ht="11.25">
      <c r="B162" s="51"/>
      <c r="C162" s="51"/>
      <c r="D162" s="51"/>
    </row>
    <row r="163" spans="2:4" s="9" customFormat="1" ht="11.25">
      <c r="B163" s="51"/>
      <c r="C163" s="51"/>
      <c r="D163" s="51"/>
    </row>
    <row r="164" spans="2:4" s="9" customFormat="1" ht="11.25">
      <c r="B164" s="51"/>
      <c r="C164" s="51"/>
      <c r="D164" s="51"/>
    </row>
    <row r="165" spans="2:4" s="9" customFormat="1" ht="11.25">
      <c r="B165" s="51"/>
      <c r="C165" s="51"/>
      <c r="D165" s="51"/>
    </row>
    <row r="166" spans="2:4" s="9" customFormat="1" ht="11.25">
      <c r="B166" s="51"/>
      <c r="C166" s="51"/>
      <c r="D166" s="51"/>
    </row>
    <row r="167" spans="2:4" s="9" customFormat="1" ht="11.25">
      <c r="B167" s="51"/>
      <c r="C167" s="51"/>
      <c r="D167" s="51"/>
    </row>
    <row r="168" spans="2:4" s="9" customFormat="1" ht="11.25">
      <c r="B168" s="51"/>
      <c r="C168" s="51"/>
      <c r="D168" s="51"/>
    </row>
    <row r="169" spans="2:4" s="9" customFormat="1" ht="11.25">
      <c r="B169" s="51"/>
      <c r="C169" s="51"/>
      <c r="D169" s="51"/>
    </row>
    <row r="170" spans="2:4" s="9" customFormat="1" ht="11.25">
      <c r="B170" s="51"/>
      <c r="C170" s="51"/>
      <c r="D170" s="51"/>
    </row>
    <row r="171" spans="2:4" s="9" customFormat="1" ht="11.25">
      <c r="B171" s="51"/>
      <c r="C171" s="51"/>
      <c r="D171" s="51"/>
    </row>
    <row r="172" spans="2:4" s="9" customFormat="1" ht="11.25">
      <c r="B172" s="51"/>
      <c r="C172" s="51"/>
      <c r="D172" s="51"/>
    </row>
    <row r="173" spans="2:4" s="9" customFormat="1" ht="11.25">
      <c r="B173" s="51"/>
      <c r="C173" s="51"/>
      <c r="D173" s="51"/>
    </row>
    <row r="174" spans="2:4" s="9" customFormat="1" ht="11.25">
      <c r="B174" s="51"/>
      <c r="C174" s="51"/>
      <c r="D174" s="51"/>
    </row>
    <row r="175" spans="2:4" s="9" customFormat="1" ht="11.25">
      <c r="B175" s="51"/>
      <c r="C175" s="51"/>
      <c r="D175" s="51"/>
    </row>
    <row r="176" spans="2:4" s="9" customFormat="1" ht="11.25">
      <c r="B176" s="51"/>
      <c r="C176" s="51"/>
      <c r="D176" s="51"/>
    </row>
    <row r="177" spans="2:4" s="9" customFormat="1" ht="11.25">
      <c r="B177" s="51"/>
      <c r="C177" s="51"/>
      <c r="D177" s="51"/>
    </row>
    <row r="178" spans="2:4" s="9" customFormat="1" ht="11.25">
      <c r="B178" s="51"/>
      <c r="C178" s="51"/>
      <c r="D178" s="51"/>
    </row>
    <row r="179" spans="2:4" s="9" customFormat="1" ht="11.25">
      <c r="B179" s="51"/>
      <c r="C179" s="51"/>
      <c r="D179" s="51"/>
    </row>
    <row r="180" spans="2:4" s="9" customFormat="1" ht="11.25">
      <c r="B180" s="51"/>
      <c r="C180" s="51"/>
      <c r="D180" s="51"/>
    </row>
    <row r="181" spans="2:4" s="9" customFormat="1" ht="11.25">
      <c r="B181" s="51"/>
      <c r="C181" s="51"/>
      <c r="D181" s="51"/>
    </row>
    <row r="182" spans="2:4" s="9" customFormat="1" ht="11.25">
      <c r="B182" s="51"/>
      <c r="C182" s="51"/>
      <c r="D182" s="51"/>
    </row>
    <row r="183" spans="2:4" s="9" customFormat="1" ht="11.25">
      <c r="B183" s="51"/>
      <c r="C183" s="51"/>
      <c r="D183" s="51"/>
    </row>
    <row r="184" spans="2:4" s="9" customFormat="1" ht="11.25">
      <c r="B184" s="51"/>
      <c r="C184" s="51"/>
      <c r="D184" s="51"/>
    </row>
    <row r="185" spans="2:4" s="9" customFormat="1" ht="11.25">
      <c r="B185" s="51"/>
      <c r="C185" s="51"/>
      <c r="D185" s="51"/>
    </row>
    <row r="186" spans="2:4" s="9" customFormat="1" ht="11.25">
      <c r="B186" s="51"/>
      <c r="C186" s="51"/>
      <c r="D186" s="51"/>
    </row>
    <row r="187" spans="2:4" s="9" customFormat="1" ht="11.25">
      <c r="B187" s="51"/>
      <c r="C187" s="51"/>
      <c r="D187" s="51"/>
    </row>
    <row r="188" spans="2:4" s="9" customFormat="1" ht="11.25">
      <c r="B188" s="51"/>
      <c r="C188" s="51"/>
      <c r="D188" s="51"/>
    </row>
    <row r="189" spans="2:4" s="9" customFormat="1" ht="11.25">
      <c r="B189" s="51"/>
      <c r="C189" s="51"/>
      <c r="D189" s="51"/>
    </row>
    <row r="190" spans="2:4" s="9" customFormat="1" ht="11.25">
      <c r="B190" s="51"/>
      <c r="C190" s="51"/>
      <c r="D190" s="51"/>
    </row>
    <row r="191" spans="2:4" s="9" customFormat="1" ht="11.25">
      <c r="B191" s="51"/>
      <c r="C191" s="51"/>
      <c r="D191" s="51"/>
    </row>
    <row r="192" spans="2:4" s="9" customFormat="1" ht="11.25">
      <c r="B192" s="51"/>
      <c r="C192" s="51"/>
      <c r="D192" s="51"/>
    </row>
    <row r="193" spans="2:4" s="9" customFormat="1" ht="11.25">
      <c r="B193" s="51"/>
      <c r="C193" s="51"/>
      <c r="D193" s="51"/>
    </row>
    <row r="194" spans="2:4" s="9" customFormat="1" ht="11.25">
      <c r="B194" s="51"/>
      <c r="C194" s="51"/>
      <c r="D194" s="51"/>
    </row>
    <row r="195" spans="2:4" s="9" customFormat="1" ht="11.25">
      <c r="B195" s="51"/>
      <c r="C195" s="51"/>
      <c r="D195" s="51"/>
    </row>
    <row r="196" spans="2:4" s="9" customFormat="1" ht="11.25">
      <c r="B196" s="51"/>
      <c r="C196" s="51"/>
      <c r="D196" s="51"/>
    </row>
    <row r="197" spans="2:4" s="9" customFormat="1" ht="11.25">
      <c r="B197" s="51"/>
      <c r="C197" s="51"/>
      <c r="D197" s="51"/>
    </row>
    <row r="198" spans="2:4" s="9" customFormat="1" ht="11.25">
      <c r="B198" s="51"/>
      <c r="C198" s="51"/>
      <c r="D198" s="51"/>
    </row>
    <row r="199" spans="2:4" s="9" customFormat="1" ht="11.25">
      <c r="B199" s="51"/>
      <c r="C199" s="51"/>
      <c r="D199" s="51"/>
    </row>
    <row r="200" spans="2:4" s="9" customFormat="1" ht="11.25">
      <c r="B200" s="51"/>
      <c r="C200" s="51"/>
      <c r="D200" s="51"/>
    </row>
    <row r="201" spans="2:4" s="9" customFormat="1" ht="11.25">
      <c r="B201" s="51"/>
      <c r="C201" s="51"/>
      <c r="D201" s="51"/>
    </row>
    <row r="202" spans="2:4" s="9" customFormat="1" ht="11.25">
      <c r="B202" s="51"/>
      <c r="C202" s="51"/>
      <c r="D202" s="51"/>
    </row>
    <row r="203" spans="2:4" s="9" customFormat="1" ht="11.25">
      <c r="B203" s="51"/>
      <c r="C203" s="51"/>
      <c r="D203" s="51"/>
    </row>
    <row r="204" spans="2:4" s="9" customFormat="1" ht="11.25">
      <c r="B204" s="51"/>
      <c r="C204" s="51"/>
      <c r="D204" s="51"/>
    </row>
    <row r="205" spans="2:4" s="9" customFormat="1" ht="11.25">
      <c r="B205" s="51"/>
      <c r="C205" s="51"/>
      <c r="D205" s="51"/>
    </row>
    <row r="206" spans="2:4" s="9" customFormat="1" ht="11.25">
      <c r="B206" s="51"/>
      <c r="C206" s="51"/>
      <c r="D206" s="51"/>
    </row>
    <row r="207" spans="2:4" s="9" customFormat="1" ht="11.25">
      <c r="B207" s="51"/>
      <c r="C207" s="51"/>
      <c r="D207" s="51"/>
    </row>
    <row r="208" spans="2:4" s="9" customFormat="1" ht="11.25">
      <c r="B208" s="51"/>
      <c r="C208" s="51"/>
      <c r="D208" s="51"/>
    </row>
    <row r="209" spans="2:4" s="9" customFormat="1" ht="11.25">
      <c r="B209" s="51"/>
      <c r="C209" s="51"/>
      <c r="D209" s="51"/>
    </row>
    <row r="210" spans="2:4" s="9" customFormat="1" ht="11.25">
      <c r="B210" s="51"/>
      <c r="C210" s="51"/>
      <c r="D210" s="51"/>
    </row>
    <row r="211" spans="2:4" s="9" customFormat="1" ht="11.25">
      <c r="B211" s="51"/>
      <c r="C211" s="51"/>
      <c r="D211" s="51"/>
    </row>
    <row r="212" spans="2:4" s="9" customFormat="1" ht="11.25">
      <c r="B212" s="51"/>
      <c r="C212" s="51"/>
      <c r="D212" s="51"/>
    </row>
    <row r="213" spans="2:4" s="9" customFormat="1" ht="11.25">
      <c r="B213" s="51"/>
      <c r="C213" s="51"/>
      <c r="D213" s="51"/>
    </row>
    <row r="214" spans="2:4" s="9" customFormat="1" ht="11.25">
      <c r="B214" s="51"/>
      <c r="C214" s="51"/>
      <c r="D214" s="51"/>
    </row>
    <row r="215" spans="2:4" s="9" customFormat="1" ht="11.25">
      <c r="B215" s="51"/>
      <c r="C215" s="51"/>
      <c r="D215" s="51"/>
    </row>
    <row r="216" spans="2:4" s="9" customFormat="1" ht="11.25">
      <c r="B216" s="51"/>
      <c r="C216" s="51"/>
      <c r="D216" s="51"/>
    </row>
    <row r="217" spans="2:4" s="9" customFormat="1" ht="11.25">
      <c r="B217" s="51"/>
      <c r="C217" s="51"/>
      <c r="D217" s="51"/>
    </row>
    <row r="218" spans="2:4" s="9" customFormat="1" ht="11.25">
      <c r="B218" s="51"/>
      <c r="C218" s="51"/>
      <c r="D218" s="51"/>
    </row>
    <row r="219" spans="2:4" s="9" customFormat="1" ht="11.25">
      <c r="B219" s="51"/>
      <c r="C219" s="51"/>
      <c r="D219" s="51"/>
    </row>
    <row r="220" spans="2:4" s="9" customFormat="1" ht="11.25">
      <c r="B220" s="51"/>
      <c r="C220" s="51"/>
      <c r="D220" s="51"/>
    </row>
    <row r="221" spans="2:4" s="9" customFormat="1" ht="11.25">
      <c r="B221" s="51"/>
      <c r="C221" s="51"/>
      <c r="D221" s="51"/>
    </row>
    <row r="222" spans="2:4" s="9" customFormat="1" ht="11.25">
      <c r="B222" s="51"/>
      <c r="C222" s="51"/>
      <c r="D222" s="51"/>
    </row>
    <row r="223" spans="2:4" s="9" customFormat="1" ht="11.25">
      <c r="B223" s="51"/>
      <c r="C223" s="51"/>
      <c r="D223" s="51"/>
    </row>
    <row r="224" spans="2:4" s="9" customFormat="1" ht="11.25">
      <c r="B224" s="51"/>
      <c r="C224" s="51"/>
      <c r="D224" s="51"/>
    </row>
    <row r="225" spans="2:4" s="9" customFormat="1" ht="11.25">
      <c r="B225" s="51"/>
      <c r="C225" s="51"/>
      <c r="D225" s="51"/>
    </row>
    <row r="226" spans="2:4" s="9" customFormat="1" ht="11.25">
      <c r="B226" s="51"/>
      <c r="C226" s="51"/>
      <c r="D226" s="51"/>
    </row>
    <row r="227" spans="2:4" s="9" customFormat="1" ht="11.25">
      <c r="B227" s="51"/>
      <c r="C227" s="51"/>
      <c r="D227" s="51"/>
    </row>
    <row r="228" spans="2:4" s="9" customFormat="1" ht="11.25">
      <c r="B228" s="51"/>
      <c r="C228" s="51"/>
      <c r="D228" s="51"/>
    </row>
    <row r="229" spans="2:4" s="9" customFormat="1" ht="11.25">
      <c r="B229" s="51"/>
      <c r="C229" s="51"/>
      <c r="D229" s="51"/>
    </row>
    <row r="230" spans="2:4" s="9" customFormat="1" ht="11.25">
      <c r="B230" s="51"/>
      <c r="C230" s="51"/>
      <c r="D230" s="51"/>
    </row>
    <row r="231" spans="2:4" s="9" customFormat="1" ht="11.25">
      <c r="B231" s="51"/>
      <c r="C231" s="51"/>
      <c r="D231" s="51"/>
    </row>
    <row r="232" spans="2:4" s="9" customFormat="1" ht="11.25">
      <c r="B232" s="51"/>
      <c r="C232" s="51"/>
      <c r="D232" s="51"/>
    </row>
    <row r="233" spans="2:4" s="9" customFormat="1" ht="11.25">
      <c r="B233" s="51"/>
      <c r="C233" s="51"/>
      <c r="D233" s="51"/>
    </row>
    <row r="234" spans="2:4" s="9" customFormat="1" ht="11.25">
      <c r="B234" s="51"/>
      <c r="C234" s="51"/>
      <c r="D234" s="51"/>
    </row>
    <row r="235" spans="2:4" s="9" customFormat="1" ht="11.25">
      <c r="B235" s="51"/>
      <c r="C235" s="51"/>
      <c r="D235" s="51"/>
    </row>
    <row r="236" spans="2:4" s="9" customFormat="1" ht="11.25">
      <c r="B236" s="51"/>
      <c r="C236" s="51"/>
      <c r="D236" s="51"/>
    </row>
    <row r="237" spans="2:4" s="9" customFormat="1" ht="11.25">
      <c r="B237" s="51"/>
      <c r="C237" s="51"/>
      <c r="D237" s="51"/>
    </row>
    <row r="238" spans="2:4" s="9" customFormat="1" ht="11.25">
      <c r="B238" s="51"/>
      <c r="C238" s="51"/>
      <c r="D238" s="51"/>
    </row>
    <row r="239" spans="2:4" s="9" customFormat="1" ht="11.25">
      <c r="B239" s="51"/>
      <c r="C239" s="51"/>
      <c r="D239" s="51"/>
    </row>
    <row r="240" spans="2:4" s="9" customFormat="1" ht="11.25">
      <c r="B240" s="51"/>
      <c r="C240" s="51"/>
      <c r="D240" s="51"/>
    </row>
    <row r="241" spans="2:4" s="9" customFormat="1" ht="11.25">
      <c r="B241" s="51"/>
      <c r="C241" s="51"/>
      <c r="D241" s="51"/>
    </row>
    <row r="242" spans="2:4" s="9" customFormat="1" ht="11.25">
      <c r="B242" s="51"/>
      <c r="C242" s="51"/>
      <c r="D242" s="51"/>
    </row>
    <row r="243" spans="2:4" s="9" customFormat="1" ht="11.25">
      <c r="B243" s="51"/>
      <c r="C243" s="51"/>
      <c r="D243" s="51"/>
    </row>
    <row r="244" spans="2:4" s="9" customFormat="1" ht="11.25">
      <c r="B244" s="51"/>
      <c r="C244" s="51"/>
      <c r="D244" s="51"/>
    </row>
    <row r="245" spans="2:4" s="9" customFormat="1" ht="11.25">
      <c r="B245" s="51"/>
      <c r="C245" s="51"/>
      <c r="D245" s="51"/>
    </row>
    <row r="246" spans="2:4" s="9" customFormat="1" ht="11.25">
      <c r="B246" s="51"/>
      <c r="C246" s="51"/>
      <c r="D246" s="51"/>
    </row>
    <row r="247" spans="2:4" s="9" customFormat="1" ht="11.25">
      <c r="B247" s="51"/>
      <c r="C247" s="51"/>
      <c r="D247" s="51"/>
    </row>
    <row r="248" spans="2:4" s="9" customFormat="1" ht="11.25">
      <c r="B248" s="51"/>
      <c r="C248" s="51"/>
      <c r="D248" s="51"/>
    </row>
    <row r="249" spans="2:4" s="9" customFormat="1" ht="11.25">
      <c r="B249" s="51"/>
      <c r="C249" s="51"/>
      <c r="D249" s="51"/>
    </row>
    <row r="250" spans="2:4" s="9" customFormat="1" ht="11.25">
      <c r="B250" s="51"/>
      <c r="C250" s="51"/>
      <c r="D250" s="51"/>
    </row>
    <row r="251" spans="2:4" s="9" customFormat="1" ht="11.25">
      <c r="B251" s="51"/>
      <c r="C251" s="51"/>
      <c r="D251" s="51"/>
    </row>
    <row r="252" spans="2:4" s="9" customFormat="1" ht="11.25">
      <c r="B252" s="51"/>
      <c r="C252" s="51"/>
      <c r="D252" s="51"/>
    </row>
    <row r="253" spans="2:4" s="9" customFormat="1" ht="11.25">
      <c r="B253" s="51"/>
      <c r="C253" s="51"/>
      <c r="D253" s="51"/>
    </row>
    <row r="254" spans="2:4" s="9" customFormat="1" ht="11.25">
      <c r="B254" s="51"/>
      <c r="C254" s="51"/>
      <c r="D254" s="51"/>
    </row>
    <row r="255" spans="2:4" s="9" customFormat="1" ht="11.25">
      <c r="B255" s="51"/>
      <c r="C255" s="51"/>
      <c r="D255" s="51"/>
    </row>
    <row r="256" spans="2:4" s="9" customFormat="1" ht="11.25">
      <c r="B256" s="51"/>
      <c r="C256" s="51"/>
      <c r="D256" s="51"/>
    </row>
    <row r="257" spans="2:4" s="9" customFormat="1" ht="11.25">
      <c r="B257" s="51"/>
      <c r="C257" s="51"/>
      <c r="D257" s="51"/>
    </row>
    <row r="258" spans="2:4" s="9" customFormat="1" ht="11.25">
      <c r="B258" s="51"/>
      <c r="C258" s="51"/>
      <c r="D258" s="51"/>
    </row>
    <row r="259" spans="2:4" s="9" customFormat="1" ht="11.25">
      <c r="B259" s="51"/>
      <c r="C259" s="51"/>
      <c r="D259" s="51"/>
    </row>
    <row r="260" spans="2:4" s="9" customFormat="1" ht="11.25">
      <c r="B260" s="51"/>
      <c r="C260" s="51"/>
      <c r="D260" s="51"/>
    </row>
    <row r="261" spans="2:4" s="9" customFormat="1" ht="11.25">
      <c r="B261" s="51"/>
      <c r="C261" s="51"/>
      <c r="D261" s="51"/>
    </row>
    <row r="262" spans="2:4" s="9" customFormat="1" ht="11.25">
      <c r="B262" s="51"/>
      <c r="C262" s="51"/>
      <c r="D262" s="51"/>
    </row>
    <row r="263" spans="2:4" s="9" customFormat="1" ht="11.25">
      <c r="B263" s="51"/>
      <c r="C263" s="51"/>
      <c r="D263" s="51"/>
    </row>
    <row r="264" spans="2:4" s="9" customFormat="1" ht="11.25">
      <c r="B264" s="51"/>
      <c r="C264" s="51"/>
      <c r="D264" s="51"/>
    </row>
    <row r="265" spans="2:4" s="9" customFormat="1" ht="11.25">
      <c r="B265" s="51"/>
      <c r="C265" s="51"/>
      <c r="D265" s="51"/>
    </row>
    <row r="266" spans="2:4" s="9" customFormat="1" ht="11.25">
      <c r="B266" s="51"/>
      <c r="C266" s="51"/>
      <c r="D266" s="51"/>
    </row>
    <row r="267" spans="2:4" s="9" customFormat="1" ht="11.25">
      <c r="B267" s="51"/>
      <c r="C267" s="51"/>
      <c r="D267" s="51"/>
    </row>
    <row r="268" spans="2:4" s="9" customFormat="1" ht="11.25">
      <c r="B268" s="51"/>
      <c r="C268" s="51"/>
      <c r="D268" s="51"/>
    </row>
    <row r="269" spans="2:4" s="9" customFormat="1" ht="11.25">
      <c r="B269" s="51"/>
      <c r="C269" s="51"/>
      <c r="D269" s="51"/>
    </row>
    <row r="270" spans="2:4" s="9" customFormat="1" ht="11.25">
      <c r="B270" s="51"/>
      <c r="C270" s="51"/>
      <c r="D270" s="51"/>
    </row>
    <row r="271" spans="2:4" s="9" customFormat="1" ht="11.25">
      <c r="B271" s="51"/>
      <c r="C271" s="51"/>
      <c r="D271" s="51"/>
    </row>
    <row r="272" spans="2:4" s="9" customFormat="1" ht="11.25">
      <c r="B272" s="51"/>
      <c r="C272" s="51"/>
      <c r="D272" s="51"/>
    </row>
    <row r="273" spans="2:4" s="9" customFormat="1" ht="11.25">
      <c r="B273" s="51"/>
      <c r="C273" s="51"/>
      <c r="D273" s="51"/>
    </row>
    <row r="274" spans="2:4" s="9" customFormat="1" ht="11.25">
      <c r="B274" s="51"/>
      <c r="C274" s="51"/>
      <c r="D274" s="51"/>
    </row>
    <row r="275" spans="2:4" s="9" customFormat="1" ht="11.25">
      <c r="B275" s="51"/>
      <c r="C275" s="51"/>
      <c r="D275" s="51"/>
    </row>
    <row r="276" spans="2:4" s="9" customFormat="1" ht="11.25">
      <c r="B276" s="51"/>
      <c r="C276" s="51"/>
      <c r="D276" s="51"/>
    </row>
    <row r="277" spans="2:4" s="9" customFormat="1" ht="11.25">
      <c r="B277" s="51"/>
      <c r="C277" s="51"/>
      <c r="D277" s="51"/>
    </row>
    <row r="278" spans="2:4" s="9" customFormat="1" ht="11.25">
      <c r="B278" s="51"/>
      <c r="C278" s="51"/>
      <c r="D278" s="51"/>
    </row>
    <row r="279" spans="2:4" s="9" customFormat="1" ht="11.25">
      <c r="B279" s="51"/>
      <c r="C279" s="51"/>
      <c r="D279" s="51"/>
    </row>
    <row r="280" spans="2:4" s="9" customFormat="1" ht="11.25">
      <c r="B280" s="51"/>
      <c r="C280" s="51"/>
      <c r="D280" s="51"/>
    </row>
    <row r="281" spans="2:4" s="9" customFormat="1" ht="11.25">
      <c r="B281" s="51"/>
      <c r="C281" s="51"/>
      <c r="D281" s="51"/>
    </row>
    <row r="282" spans="2:4" s="9" customFormat="1" ht="11.25">
      <c r="B282" s="51"/>
      <c r="C282" s="51"/>
      <c r="D282" s="51"/>
    </row>
    <row r="283" spans="2:4" s="9" customFormat="1" ht="11.25">
      <c r="B283" s="51"/>
      <c r="C283" s="51"/>
      <c r="D283" s="51"/>
    </row>
    <row r="284" spans="2:4" s="9" customFormat="1" ht="11.25">
      <c r="B284" s="51"/>
      <c r="C284" s="51"/>
      <c r="D284" s="51"/>
    </row>
    <row r="285" spans="2:4" s="9" customFormat="1" ht="11.25">
      <c r="B285" s="51"/>
      <c r="C285" s="51"/>
      <c r="D285" s="51"/>
    </row>
    <row r="286" spans="2:4" s="9" customFormat="1" ht="11.25">
      <c r="B286" s="51"/>
      <c r="C286" s="51"/>
      <c r="D286" s="51"/>
    </row>
    <row r="287" spans="2:4" s="9" customFormat="1" ht="11.25">
      <c r="B287" s="51"/>
      <c r="C287" s="51"/>
      <c r="D287" s="51"/>
    </row>
    <row r="288" spans="2:4" s="9" customFormat="1" ht="11.25">
      <c r="B288" s="51"/>
      <c r="C288" s="51"/>
      <c r="D288" s="51"/>
    </row>
    <row r="289" spans="2:4" s="9" customFormat="1" ht="11.25">
      <c r="B289" s="51"/>
      <c r="C289" s="51"/>
      <c r="D289" s="51"/>
    </row>
    <row r="290" spans="2:4" s="9" customFormat="1" ht="11.25">
      <c r="B290" s="51"/>
      <c r="C290" s="51"/>
      <c r="D290" s="51"/>
    </row>
    <row r="291" spans="2:4" s="9" customFormat="1" ht="11.25">
      <c r="B291" s="51"/>
      <c r="C291" s="51"/>
      <c r="D291" s="51"/>
    </row>
    <row r="292" spans="2:4" s="9" customFormat="1" ht="11.25">
      <c r="B292" s="51"/>
      <c r="C292" s="51"/>
      <c r="D292" s="51"/>
    </row>
    <row r="293" spans="2:4" s="9" customFormat="1" ht="11.25">
      <c r="B293" s="51"/>
      <c r="C293" s="51"/>
      <c r="D293" s="51"/>
    </row>
    <row r="294" spans="2:4" s="9" customFormat="1" ht="11.25">
      <c r="B294" s="51"/>
      <c r="C294" s="51"/>
      <c r="D294" s="51"/>
    </row>
    <row r="295" spans="2:4" s="9" customFormat="1" ht="11.25">
      <c r="B295" s="51"/>
      <c r="C295" s="51"/>
      <c r="D295" s="51"/>
    </row>
    <row r="296" spans="2:4" s="9" customFormat="1" ht="11.25">
      <c r="B296" s="51"/>
      <c r="C296" s="51"/>
      <c r="D296" s="51"/>
    </row>
    <row r="297" spans="2:4" s="9" customFormat="1" ht="11.25">
      <c r="B297" s="51"/>
      <c r="C297" s="51"/>
      <c r="D297" s="51"/>
    </row>
    <row r="298" spans="2:4" s="9" customFormat="1" ht="11.25">
      <c r="B298" s="51"/>
      <c r="C298" s="51"/>
      <c r="D298" s="51"/>
    </row>
    <row r="299" spans="2:4" s="9" customFormat="1" ht="11.25">
      <c r="B299" s="51"/>
      <c r="C299" s="51"/>
      <c r="D299" s="51"/>
    </row>
    <row r="300" spans="2:4" s="9" customFormat="1" ht="11.25">
      <c r="B300" s="51"/>
      <c r="C300" s="51"/>
      <c r="D300" s="51"/>
    </row>
    <row r="301" spans="2:4" s="9" customFormat="1" ht="11.25">
      <c r="B301" s="51"/>
      <c r="C301" s="51"/>
      <c r="D301" s="51"/>
    </row>
    <row r="302" spans="2:4" s="9" customFormat="1" ht="11.25">
      <c r="B302" s="51"/>
      <c r="C302" s="51"/>
      <c r="D302" s="51"/>
    </row>
    <row r="303" spans="2:4" s="9" customFormat="1" ht="11.25">
      <c r="B303" s="51"/>
      <c r="C303" s="51"/>
      <c r="D303" s="51"/>
    </row>
    <row r="304" spans="2:4" s="9" customFormat="1" ht="11.25">
      <c r="B304" s="51"/>
      <c r="C304" s="51"/>
      <c r="D304" s="51"/>
    </row>
    <row r="305" spans="2:4" s="9" customFormat="1" ht="11.25">
      <c r="B305" s="51"/>
      <c r="C305" s="51"/>
      <c r="D305" s="51"/>
    </row>
    <row r="306" spans="2:4" s="9" customFormat="1" ht="11.25">
      <c r="B306" s="51"/>
      <c r="C306" s="51"/>
      <c r="D306" s="51"/>
    </row>
    <row r="307" spans="2:4" s="9" customFormat="1" ht="11.25">
      <c r="B307" s="51"/>
      <c r="C307" s="51"/>
      <c r="D307" s="51"/>
    </row>
    <row r="308" spans="2:4" s="9" customFormat="1" ht="11.25">
      <c r="B308" s="51"/>
      <c r="C308" s="51"/>
      <c r="D308" s="51"/>
    </row>
    <row r="309" spans="2:4" s="9" customFormat="1" ht="11.25">
      <c r="B309" s="51"/>
      <c r="C309" s="51"/>
      <c r="D309" s="51"/>
    </row>
    <row r="310" spans="9:45" ht="11.25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</row>
    <row r="311" spans="9:45" ht="11.25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</row>
    <row r="312" spans="9:45" ht="11.25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</row>
    <row r="313" spans="9:45" ht="11.25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</row>
    <row r="314" spans="9:45" ht="11.25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</row>
    <row r="315" spans="9:45" ht="11.25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</row>
    <row r="316" spans="9:45" ht="11.25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</row>
    <row r="317" spans="9:45" ht="11.25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</row>
    <row r="318" spans="9:45" ht="11.25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</row>
    <row r="319" spans="9:45" ht="11.25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</row>
    <row r="320" spans="9:45" ht="11.25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</row>
    <row r="321" spans="9:45" ht="11.25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</row>
    <row r="322" spans="9:45" ht="11.25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</row>
    <row r="323" spans="9:45" ht="11.25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</row>
    <row r="324" spans="9:45" ht="11.25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</row>
    <row r="325" spans="9:45" ht="11.25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</row>
    <row r="326" spans="9:45" ht="11.25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</row>
    <row r="327" spans="9:45" ht="11.25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</row>
    <row r="328" spans="9:45" ht="11.25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</row>
    <row r="329" spans="9:45" ht="11.25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</row>
    <row r="330" spans="9:45" ht="11.25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</row>
    <row r="331" spans="9:45" ht="11.25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</row>
    <row r="332" spans="9:45" ht="11.25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</row>
    <row r="333" spans="9:45" ht="11.25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</row>
    <row r="334" spans="9:45" ht="11.25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</row>
    <row r="335" spans="9:45" ht="11.25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</row>
    <row r="336" spans="9:45" ht="11.25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</row>
    <row r="337" spans="9:45" ht="11.25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</row>
    <row r="338" spans="9:45" ht="11.25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</row>
    <row r="339" spans="9:45" ht="11.25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</row>
    <row r="340" spans="9:45" ht="11.25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</row>
    <row r="341" spans="9:45" ht="11.25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</row>
    <row r="342" spans="9:45" ht="11.25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</row>
    <row r="343" spans="9:45" ht="11.25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</row>
    <row r="344" spans="9:45" ht="11.25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</row>
    <row r="345" spans="9:45" ht="11.25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</row>
    <row r="346" spans="9:45" ht="11.25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</row>
    <row r="347" spans="9:45" ht="11.25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</row>
    <row r="348" spans="9:45" ht="11.25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</row>
    <row r="349" spans="9:45" ht="11.25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</row>
    <row r="350" spans="9:45" ht="11.25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</row>
    <row r="351" spans="9:45" ht="11.25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</row>
    <row r="352" spans="9:45" ht="11.2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</row>
    <row r="353" spans="9:45" ht="11.2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</row>
    <row r="354" spans="9:45" ht="11.2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</row>
    <row r="355" spans="9:45" ht="11.2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</row>
    <row r="356" spans="9:45" ht="11.25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</row>
    <row r="357" spans="9:45" ht="11.2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</row>
    <row r="358" spans="9:45" ht="11.2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</row>
    <row r="359" spans="9:45" ht="11.2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</row>
    <row r="360" spans="9:45" ht="11.25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</row>
    <row r="361" spans="9:45" ht="11.25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</row>
    <row r="362" spans="9:45" ht="11.25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</row>
    <row r="363" spans="9:45" ht="11.25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</row>
    <row r="364" spans="9:45" ht="11.25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</row>
    <row r="365" spans="9:45" ht="11.25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</row>
    <row r="366" spans="9:45" ht="11.25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</row>
    <row r="367" spans="9:45" ht="11.25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</row>
    <row r="368" spans="9:45" ht="11.25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</row>
    <row r="369" spans="9:45" ht="11.25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</row>
    <row r="370" spans="9:45" ht="11.25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</row>
    <row r="371" spans="9:45" ht="11.25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</row>
    <row r="372" spans="9:45" ht="11.25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</row>
    <row r="373" spans="9:45" ht="11.25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</row>
    <row r="374" spans="9:45" ht="11.25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</row>
    <row r="375" spans="9:45" ht="11.25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</row>
    <row r="376" spans="9:45" ht="11.25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</row>
    <row r="377" spans="9:45" ht="11.25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</row>
    <row r="378" spans="9:45" ht="11.25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</row>
    <row r="379" spans="9:45" ht="11.25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</row>
    <row r="380" spans="9:45" ht="11.25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</row>
    <row r="381" spans="9:45" ht="11.25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</row>
    <row r="382" spans="9:45" ht="11.25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</row>
    <row r="383" spans="9:45" ht="11.25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</row>
    <row r="384" spans="9:45" ht="11.25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</row>
    <row r="385" spans="9:45" ht="11.25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</row>
    <row r="386" spans="9:45" ht="11.25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</row>
    <row r="387" spans="9:45" ht="11.25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</row>
    <row r="388" spans="9:45" ht="11.25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</row>
    <row r="389" spans="9:45" ht="11.25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</row>
    <row r="390" spans="9:45" ht="11.25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</row>
    <row r="391" spans="9:45" ht="11.25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</row>
    <row r="392" spans="9:45" ht="11.25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</row>
    <row r="393" spans="9:45" ht="11.25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</row>
    <row r="394" spans="9:45" ht="11.25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</row>
    <row r="395" spans="9:45" ht="11.25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</row>
    <row r="396" spans="9:45" ht="11.25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</row>
    <row r="397" spans="9:45" ht="11.25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</row>
    <row r="398" spans="9:45" ht="11.25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</row>
    <row r="399" spans="9:45" ht="11.25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</row>
    <row r="400" spans="9:45" ht="11.25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</row>
    <row r="401" spans="9:45" ht="11.25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</row>
    <row r="402" spans="9:45" ht="11.25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</row>
    <row r="403" spans="9:45" ht="11.25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</row>
    <row r="404" spans="9:45" ht="11.25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</row>
    <row r="405" spans="9:45" ht="11.25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</row>
    <row r="406" spans="9:45" ht="11.25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</row>
    <row r="407" spans="9:45" ht="11.25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</row>
    <row r="408" spans="9:45" ht="11.25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</row>
    <row r="409" spans="9:45" ht="11.25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</row>
    <row r="410" spans="9:45" ht="11.25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</row>
    <row r="411" spans="9:45" ht="11.25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</row>
    <row r="412" spans="9:45" ht="11.25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</row>
    <row r="413" spans="9:45" ht="11.25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</row>
    <row r="414" spans="9:45" ht="11.25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</row>
    <row r="415" spans="9:45" ht="11.25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</row>
    <row r="416" spans="9:45" ht="11.25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</row>
    <row r="417" spans="9:45" ht="11.25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</row>
    <row r="418" spans="9:45" ht="11.25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</row>
    <row r="419" spans="9:45" ht="11.25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</row>
    <row r="420" spans="9:45" ht="11.25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</row>
    <row r="421" spans="9:45" ht="11.25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</row>
    <row r="422" spans="9:45" ht="11.25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</row>
    <row r="423" spans="9:45" ht="11.25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</row>
    <row r="424" spans="9:45" ht="11.25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</row>
    <row r="425" spans="9:45" ht="11.25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</row>
    <row r="426" spans="9:45" ht="11.25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</row>
    <row r="427" spans="9:45" ht="11.25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</row>
    <row r="428" spans="9:45" ht="11.25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</row>
    <row r="429" spans="9:45" ht="11.25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</row>
    <row r="430" spans="9:45" ht="11.25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</row>
    <row r="431" spans="9:45" ht="11.25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</row>
    <row r="432" spans="9:45" ht="11.25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</row>
    <row r="433" spans="9:45" ht="11.25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</row>
    <row r="434" spans="9:45" ht="11.25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</row>
    <row r="435" spans="9:45" ht="11.25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</row>
    <row r="436" spans="9:45" ht="11.25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</row>
    <row r="437" spans="9:45" ht="11.25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</row>
    <row r="438" spans="9:45" ht="11.25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</row>
    <row r="439" spans="9:45" ht="11.25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</row>
    <row r="440" spans="9:45" ht="11.25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</row>
    <row r="441" spans="9:45" ht="11.25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</row>
    <row r="442" spans="9:45" ht="11.25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</row>
    <row r="443" spans="9:45" ht="11.25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</row>
    <row r="444" spans="9:45" ht="11.25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</row>
    <row r="445" spans="9:45" ht="11.25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</row>
    <row r="446" spans="9:45" ht="11.25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</row>
    <row r="447" spans="9:45" ht="11.25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</row>
    <row r="448" spans="9:45" ht="11.25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</row>
    <row r="449" spans="9:45" ht="11.25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</row>
    <row r="450" spans="9:45" ht="11.25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</row>
    <row r="451" spans="9:45" ht="11.25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</row>
    <row r="452" spans="9:45" ht="11.25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</row>
    <row r="453" spans="9:45" ht="11.25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</row>
    <row r="454" spans="9:45" ht="11.25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</row>
    <row r="455" spans="9:45" ht="11.25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</row>
    <row r="456" spans="9:45" ht="11.25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</row>
    <row r="457" spans="9:45" ht="11.25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</row>
    <row r="458" spans="9:45" ht="11.25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</row>
    <row r="459" spans="9:45" ht="11.25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</row>
    <row r="460" spans="9:45" ht="11.25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</row>
    <row r="461" spans="9:45" ht="11.25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</row>
    <row r="462" spans="9:45" ht="11.25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</row>
    <row r="463" spans="9:45" ht="11.25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</row>
    <row r="464" spans="9:45" ht="11.25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</row>
    <row r="465" spans="9:45" ht="11.25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</row>
    <row r="466" spans="9:45" ht="11.25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</row>
    <row r="467" spans="9:45" ht="11.25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</row>
    <row r="468" spans="9:45" ht="11.25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</row>
    <row r="469" spans="9:45" ht="11.25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</row>
    <row r="470" spans="9:45" ht="11.25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</row>
    <row r="471" spans="9:45" ht="11.25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</row>
    <row r="472" spans="9:45" ht="11.25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</row>
    <row r="473" spans="9:45" ht="11.25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</row>
    <row r="474" spans="9:45" ht="11.25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</row>
    <row r="475" spans="9:45" ht="11.25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</row>
    <row r="476" spans="9:45" ht="11.25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</row>
    <row r="477" spans="9:45" ht="11.25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</row>
    <row r="478" spans="9:45" ht="11.25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</row>
    <row r="479" spans="9:45" ht="11.25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</row>
    <row r="480" spans="9:45" ht="11.25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</row>
    <row r="481" spans="9:45" ht="11.25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</row>
    <row r="482" spans="9:45" ht="11.25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</row>
    <row r="483" spans="9:45" ht="11.25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</row>
    <row r="484" spans="9:45" ht="11.25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</row>
    <row r="485" spans="9:45" ht="11.25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</row>
    <row r="486" spans="9:45" ht="11.25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</row>
    <row r="487" spans="9:45" ht="11.25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</row>
    <row r="488" spans="9:45" ht="11.25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</row>
    <row r="489" spans="9:45" ht="11.25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</row>
    <row r="490" spans="9:45" ht="11.25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</row>
    <row r="491" spans="9:45" ht="11.25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</row>
    <row r="492" spans="9:45" ht="11.25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</row>
    <row r="493" spans="9:45" ht="11.25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</row>
    <row r="494" spans="9:45" ht="11.25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</row>
    <row r="495" spans="9:45" ht="11.25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</row>
    <row r="496" spans="9:45" ht="11.25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</row>
    <row r="497" spans="9:45" ht="11.25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</row>
    <row r="498" spans="9:45" ht="11.25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</row>
    <row r="499" spans="9:45" ht="11.25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</row>
    <row r="500" spans="9:45" ht="11.25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</row>
    <row r="501" spans="9:45" ht="11.25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</row>
    <row r="502" spans="9:45" ht="11.25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</row>
    <row r="503" spans="9:45" ht="11.25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</row>
    <row r="504" spans="9:45" ht="11.25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</row>
    <row r="505" spans="9:45" ht="11.25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</row>
    <row r="506" spans="9:45" ht="11.25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</row>
    <row r="507" spans="9:45" ht="11.25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</row>
    <row r="508" spans="9:45" ht="11.25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</row>
    <row r="509" spans="9:45" ht="11.25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</row>
    <row r="510" spans="9:45" ht="11.25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</row>
    <row r="511" spans="9:45" ht="11.25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</row>
    <row r="512" spans="9:45" ht="11.25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</row>
    <row r="513" spans="9:45" ht="11.25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</row>
    <row r="514" spans="9:45" ht="11.25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</row>
    <row r="515" spans="9:45" ht="11.25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</row>
    <row r="516" spans="9:45" ht="11.25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</row>
    <row r="517" spans="9:45" ht="11.25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</row>
    <row r="518" spans="9:45" ht="11.25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</row>
    <row r="519" spans="9:45" ht="11.25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</row>
    <row r="520" spans="9:45" ht="11.25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</row>
    <row r="521" spans="9:45" ht="11.25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</row>
    <row r="522" spans="9:45" ht="11.25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</row>
    <row r="523" spans="9:45" ht="11.25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</row>
    <row r="524" spans="9:45" ht="11.25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</row>
    <row r="525" spans="9:45" ht="11.25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</row>
    <row r="526" spans="9:45" ht="11.25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</row>
    <row r="527" spans="9:45" ht="11.25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</row>
    <row r="528" spans="9:45" ht="11.25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</row>
    <row r="529" spans="9:45" ht="11.25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</row>
    <row r="530" spans="9:45" ht="11.25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</row>
    <row r="531" spans="9:45" ht="11.25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</row>
    <row r="532" spans="9:45" ht="11.25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</row>
    <row r="533" spans="9:45" ht="11.25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</row>
    <row r="534" spans="9:45" ht="11.25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</row>
    <row r="535" spans="9:45" ht="11.25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</row>
    <row r="536" spans="9:45" ht="11.25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</row>
    <row r="537" spans="9:45" ht="11.25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</row>
    <row r="538" spans="9:45" ht="11.25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</row>
    <row r="539" spans="9:45" ht="11.25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</row>
    <row r="540" spans="9:45" ht="11.25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</row>
    <row r="541" spans="9:45" ht="11.25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</row>
    <row r="542" spans="9:45" ht="11.25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</row>
    <row r="543" spans="9:45" ht="11.25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</row>
    <row r="544" spans="9:45" ht="11.25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</row>
    <row r="545" spans="9:45" ht="11.25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</row>
    <row r="546" spans="9:45" ht="11.25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</row>
    <row r="547" spans="9:45" ht="11.25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</row>
    <row r="548" spans="9:45" ht="11.25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</row>
    <row r="549" spans="9:45" ht="11.25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</row>
    <row r="550" spans="9:45" ht="11.25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</row>
    <row r="551" spans="9:45" ht="11.25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</row>
    <row r="552" spans="9:45" ht="11.25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</row>
    <row r="553" spans="9:45" ht="11.25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</row>
    <row r="554" spans="9:45" ht="11.25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</row>
    <row r="555" spans="9:45" ht="11.25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</row>
    <row r="556" spans="9:45" ht="11.25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</row>
    <row r="557" spans="9:45" ht="11.25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</row>
    <row r="558" spans="9:45" ht="11.25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</row>
    <row r="559" spans="9:45" ht="11.25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</row>
    <row r="560" spans="9:45" ht="11.25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</row>
    <row r="561" spans="9:45" ht="11.25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</row>
    <row r="562" spans="9:45" ht="11.25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</row>
    <row r="563" spans="9:45" ht="11.25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</row>
    <row r="564" spans="9:45" ht="11.25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</row>
    <row r="565" spans="9:45" ht="11.25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</row>
    <row r="566" spans="9:45" ht="11.25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</row>
    <row r="567" spans="9:45" ht="11.25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</row>
    <row r="568" spans="9:45" ht="11.25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</row>
    <row r="569" spans="9:45" ht="11.25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</row>
    <row r="570" spans="9:45" ht="11.25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</row>
    <row r="571" spans="9:45" ht="11.25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</row>
    <row r="572" spans="9:45" ht="11.25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</row>
    <row r="573" spans="9:45" ht="11.25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</row>
    <row r="574" spans="9:45" ht="11.25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</row>
    <row r="575" spans="9:45" ht="11.25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</row>
    <row r="576" spans="9:45" ht="11.25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</row>
    <row r="577" spans="9:45" ht="11.25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</row>
    <row r="578" spans="9:45" ht="11.25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</row>
    <row r="579" spans="9:45" ht="11.25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</row>
    <row r="580" spans="9:45" ht="11.25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</row>
    <row r="581" spans="9:45" ht="11.25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</row>
    <row r="582" spans="9:45" ht="11.25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</row>
    <row r="583" spans="9:45" ht="11.25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</row>
    <row r="584" spans="9:45" ht="11.25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</row>
    <row r="585" spans="9:45" ht="11.25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</row>
    <row r="586" spans="9:45" ht="11.25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</row>
    <row r="587" spans="9:45" ht="11.25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</row>
    <row r="588" spans="9:45" ht="11.25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</row>
    <row r="589" spans="9:45" ht="11.25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</row>
    <row r="590" spans="9:45" ht="11.25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</row>
    <row r="591" spans="9:45" ht="11.25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</row>
    <row r="592" spans="9:45" ht="11.25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</row>
    <row r="593" spans="9:45" ht="11.25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</row>
    <row r="594" spans="9:45" ht="11.25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</row>
    <row r="595" spans="9:45" ht="11.25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</row>
    <row r="596" spans="9:45" ht="11.25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</row>
    <row r="597" spans="9:45" ht="11.25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</row>
    <row r="598" spans="9:45" ht="11.25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</row>
    <row r="599" spans="9:45" ht="11.25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</row>
    <row r="600" spans="9:45" ht="11.25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</row>
    <row r="601" spans="9:45" ht="11.25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</row>
    <row r="602" spans="9:45" ht="11.25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</row>
    <row r="603" spans="9:45" ht="11.25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</row>
    <row r="604" spans="9:45" ht="11.25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</row>
    <row r="605" spans="9:45" ht="11.25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</row>
    <row r="606" spans="9:45" ht="11.25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</row>
    <row r="607" spans="9:45" ht="11.25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</row>
    <row r="608" spans="9:45" ht="11.25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</row>
    <row r="609" spans="9:45" ht="11.25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</row>
    <row r="610" spans="9:45" ht="11.25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</row>
    <row r="611" spans="9:45" ht="11.25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</row>
    <row r="612" spans="9:45" ht="11.25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</row>
    <row r="613" spans="9:45" ht="11.25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</row>
    <row r="614" spans="9:45" ht="11.25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</row>
    <row r="615" spans="9:45" ht="11.25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</row>
    <row r="616" spans="9:45" ht="11.25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</row>
    <row r="617" spans="9:45" ht="11.25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</row>
    <row r="618" spans="9:45" ht="11.25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</row>
    <row r="619" spans="9:45" ht="11.25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</row>
    <row r="620" spans="9:45" ht="11.25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</row>
    <row r="621" spans="9:45" ht="11.25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</row>
    <row r="622" spans="9:45" ht="11.25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</row>
  </sheetData>
  <sheetProtection formatCells="0" formatRows="0"/>
  <protectedRanges>
    <protectedRange sqref="E25:I29 E31:I34 E52:I53 E19:I21 E9:I17 E36:I48 B36:B48" name="Диапазон1"/>
  </protectedRanges>
  <mergeCells count="5">
    <mergeCell ref="A4:A6"/>
    <mergeCell ref="B4:B6"/>
    <mergeCell ref="E4:I4"/>
    <mergeCell ref="C4:C6"/>
    <mergeCell ref="D4:D6"/>
  </mergeCells>
  <hyperlinks>
    <hyperlink ref="B49" tooltip="Кликните по гиперссылке для добавления новой строки" display="Добавить строки"/>
  </hyperlinks>
  <printOptions horizontalCentered="1"/>
  <pageMargins left="0.78" right="0.49" top="0.47" bottom="0.3937007874015748" header="0.11811023622047245" footer="0"/>
  <pageSetup blackAndWhite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1">
    <tabColor indexed="52"/>
  </sheetPr>
  <dimension ref="A1:K47"/>
  <sheetViews>
    <sheetView zoomScale="25" zoomScaleNormal="25" workbookViewId="0" topLeftCell="A1">
      <pane xSplit="6" ySplit="6" topLeftCell="G1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44" sqref="G44:K44"/>
    </sheetView>
  </sheetViews>
  <sheetFormatPr defaultColWidth="9.140625" defaultRowHeight="11.25"/>
  <cols>
    <col min="1" max="1" width="6.28125" style="7" customWidth="1"/>
    <col min="2" max="2" width="42.7109375" style="48" customWidth="1"/>
    <col min="3" max="3" width="8.57421875" style="7" bestFit="1" customWidth="1"/>
    <col min="4" max="4" width="8.57421875" style="7" hidden="1" customWidth="1"/>
    <col min="5" max="5" width="13.28125" style="7" hidden="1" customWidth="1"/>
    <col min="6" max="6" width="101.140625" style="7" hidden="1" customWidth="1"/>
    <col min="7" max="11" width="12.140625" style="7" customWidth="1"/>
    <col min="12" max="16384" width="9.140625" style="7" customWidth="1"/>
  </cols>
  <sheetData>
    <row r="1" ht="11.25">
      <c r="K1" s="55" t="s">
        <v>187</v>
      </c>
    </row>
    <row r="2" spans="1:11" ht="19.5" customHeight="1">
      <c r="A2" s="352" t="s">
        <v>314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ht="12" thickBot="1"/>
    <row r="4" spans="1:11" ht="22.5" customHeight="1">
      <c r="A4" s="399" t="s">
        <v>136</v>
      </c>
      <c r="B4" s="360" t="s">
        <v>401</v>
      </c>
      <c r="C4" s="360" t="s">
        <v>194</v>
      </c>
      <c r="D4" s="349"/>
      <c r="E4" s="349"/>
      <c r="F4" s="349"/>
      <c r="G4" s="346" t="s">
        <v>163</v>
      </c>
      <c r="H4" s="347"/>
      <c r="I4" s="347"/>
      <c r="J4" s="347"/>
      <c r="K4" s="348"/>
    </row>
    <row r="5" spans="1:11" ht="33.75">
      <c r="A5" s="400"/>
      <c r="B5" s="361"/>
      <c r="C5" s="361"/>
      <c r="D5" s="351"/>
      <c r="E5" s="351"/>
      <c r="F5" s="351"/>
      <c r="G5" s="156" t="s">
        <v>600</v>
      </c>
      <c r="H5" s="156" t="s">
        <v>601</v>
      </c>
      <c r="I5" s="156" t="s">
        <v>602</v>
      </c>
      <c r="J5" s="156" t="s">
        <v>619</v>
      </c>
      <c r="K5" s="157" t="s">
        <v>603</v>
      </c>
    </row>
    <row r="6" spans="1:11" ht="12" thickBot="1">
      <c r="A6" s="161">
        <v>1</v>
      </c>
      <c r="B6" s="162">
        <f>+A6+1</f>
        <v>2</v>
      </c>
      <c r="C6" s="160">
        <f>+B6+1</f>
        <v>3</v>
      </c>
      <c r="D6" s="160"/>
      <c r="E6" s="160"/>
      <c r="F6" s="160"/>
      <c r="G6" s="160">
        <v>4</v>
      </c>
      <c r="H6" s="160">
        <v>5</v>
      </c>
      <c r="I6" s="160">
        <v>6</v>
      </c>
      <c r="J6" s="160">
        <v>7</v>
      </c>
      <c r="K6" s="163">
        <v>8</v>
      </c>
    </row>
    <row r="7" spans="1:11" ht="11.25">
      <c r="A7" s="2" t="s">
        <v>452</v>
      </c>
      <c r="B7" s="79" t="s">
        <v>226</v>
      </c>
      <c r="C7" s="1" t="s">
        <v>227</v>
      </c>
      <c r="D7" s="279" t="str">
        <f>"L"&amp;LEFT(A7,LEN(A7)-1)</f>
        <v>L1</v>
      </c>
      <c r="E7" s="1" t="s">
        <v>735</v>
      </c>
      <c r="F7" s="79" t="s">
        <v>226</v>
      </c>
      <c r="G7" s="177"/>
      <c r="H7" s="177"/>
      <c r="I7" s="177"/>
      <c r="J7" s="177"/>
      <c r="K7" s="178"/>
    </row>
    <row r="8" spans="1:11" ht="11.25">
      <c r="A8" s="16" t="s">
        <v>210</v>
      </c>
      <c r="B8" s="49" t="s">
        <v>117</v>
      </c>
      <c r="C8" s="8" t="s">
        <v>227</v>
      </c>
      <c r="D8" s="8" t="str">
        <f>"L"&amp;LEFT(A8,LEN(A8)-1)</f>
        <v>L1.1</v>
      </c>
      <c r="E8" s="8"/>
      <c r="F8" s="49" t="s">
        <v>117</v>
      </c>
      <c r="G8" s="93"/>
      <c r="H8" s="93"/>
      <c r="I8" s="93"/>
      <c r="J8" s="93"/>
      <c r="K8" s="92"/>
    </row>
    <row r="9" spans="1:11" ht="11.25">
      <c r="A9" s="16" t="s">
        <v>453</v>
      </c>
      <c r="B9" s="49" t="s">
        <v>57</v>
      </c>
      <c r="C9" s="8"/>
      <c r="D9" s="8"/>
      <c r="E9" s="8"/>
      <c r="F9" s="49" t="s">
        <v>57</v>
      </c>
      <c r="G9" s="4"/>
      <c r="H9" s="4"/>
      <c r="I9" s="4"/>
      <c r="J9" s="4"/>
      <c r="K9" s="86"/>
    </row>
    <row r="10" spans="1:11" ht="11.25">
      <c r="A10" s="16" t="s">
        <v>36</v>
      </c>
      <c r="B10" s="49" t="s">
        <v>58</v>
      </c>
      <c r="C10" s="8" t="s">
        <v>341</v>
      </c>
      <c r="D10" s="8" t="str">
        <f aca="true" t="shared" si="0" ref="D10:D47">"L"&amp;LEFT(A10,LEN(A10)-1)</f>
        <v>L2.1</v>
      </c>
      <c r="E10" s="8" t="s">
        <v>736</v>
      </c>
      <c r="F10" s="49" t="s">
        <v>58</v>
      </c>
      <c r="G10" s="70"/>
      <c r="H10" s="70"/>
      <c r="I10" s="70"/>
      <c r="J10" s="70"/>
      <c r="K10" s="71"/>
    </row>
    <row r="11" spans="1:11" ht="11.25">
      <c r="A11" s="16" t="s">
        <v>451</v>
      </c>
      <c r="B11" s="49" t="s">
        <v>59</v>
      </c>
      <c r="C11" s="8"/>
      <c r="D11" s="8" t="str">
        <f t="shared" si="0"/>
        <v>L2.2</v>
      </c>
      <c r="E11" s="8" t="s">
        <v>737</v>
      </c>
      <c r="F11" s="49" t="s">
        <v>59</v>
      </c>
      <c r="G11" s="70"/>
      <c r="H11" s="70"/>
      <c r="I11" s="70"/>
      <c r="J11" s="70"/>
      <c r="K11" s="71"/>
    </row>
    <row r="12" spans="1:11" ht="22.5">
      <c r="A12" s="16" t="s">
        <v>239</v>
      </c>
      <c r="B12" s="49" t="s">
        <v>60</v>
      </c>
      <c r="C12" s="8"/>
      <c r="D12" s="8" t="str">
        <f t="shared" si="0"/>
        <v>L2.3</v>
      </c>
      <c r="E12" s="8" t="s">
        <v>736</v>
      </c>
      <c r="F12" s="49" t="s">
        <v>60</v>
      </c>
      <c r="G12" s="70"/>
      <c r="H12" s="70"/>
      <c r="I12" s="70"/>
      <c r="J12" s="70"/>
      <c r="K12" s="71"/>
    </row>
    <row r="13" spans="1:11" ht="11.25">
      <c r="A13" s="16" t="s">
        <v>107</v>
      </c>
      <c r="B13" s="49" t="s">
        <v>404</v>
      </c>
      <c r="C13" s="8"/>
      <c r="D13" s="8" t="str">
        <f t="shared" si="0"/>
        <v>L2.4</v>
      </c>
      <c r="E13" s="8" t="s">
        <v>737</v>
      </c>
      <c r="F13" s="49" t="s">
        <v>404</v>
      </c>
      <c r="G13" s="325"/>
      <c r="H13" s="325"/>
      <c r="I13" s="325"/>
      <c r="J13" s="325"/>
      <c r="K13" s="326"/>
    </row>
    <row r="14" spans="1:11" ht="22.5">
      <c r="A14" s="16" t="s">
        <v>228</v>
      </c>
      <c r="B14" s="49" t="s">
        <v>61</v>
      </c>
      <c r="C14" s="8"/>
      <c r="D14" s="8" t="str">
        <f t="shared" si="0"/>
        <v>L2.5</v>
      </c>
      <c r="E14" s="8" t="s">
        <v>737</v>
      </c>
      <c r="F14" s="49" t="s">
        <v>61</v>
      </c>
      <c r="G14" s="299"/>
      <c r="H14" s="299"/>
      <c r="I14" s="299"/>
      <c r="J14" s="299"/>
      <c r="K14" s="300"/>
    </row>
    <row r="15" spans="1:11" ht="11.25">
      <c r="A15" s="16" t="s">
        <v>229</v>
      </c>
      <c r="B15" s="49" t="s">
        <v>394</v>
      </c>
      <c r="C15" s="8" t="s">
        <v>341</v>
      </c>
      <c r="D15" s="8" t="str">
        <f t="shared" si="0"/>
        <v>L2.6</v>
      </c>
      <c r="E15" s="8" t="s">
        <v>736</v>
      </c>
      <c r="F15" s="49" t="s">
        <v>394</v>
      </c>
      <c r="G15" s="35">
        <f>G12*G14</f>
        <v>0</v>
      </c>
      <c r="H15" s="35">
        <f>H12*H14</f>
        <v>0</v>
      </c>
      <c r="I15" s="35">
        <f>I12*I14</f>
        <v>0</v>
      </c>
      <c r="J15" s="35">
        <f>J12*J14</f>
        <v>0</v>
      </c>
      <c r="K15" s="34">
        <f>K12*K14</f>
        <v>0</v>
      </c>
    </row>
    <row r="16" spans="1:11" ht="22.5">
      <c r="A16" s="14" t="s">
        <v>230</v>
      </c>
      <c r="B16" s="113" t="s">
        <v>62</v>
      </c>
      <c r="C16" s="5"/>
      <c r="D16" s="8"/>
      <c r="E16" s="5"/>
      <c r="F16" s="113" t="s">
        <v>62</v>
      </c>
      <c r="G16" s="4"/>
      <c r="H16" s="4"/>
      <c r="I16" s="4"/>
      <c r="J16" s="4"/>
      <c r="K16" s="86"/>
    </row>
    <row r="17" spans="1:11" ht="11.25">
      <c r="A17" s="14" t="s">
        <v>101</v>
      </c>
      <c r="B17" s="113" t="s">
        <v>63</v>
      </c>
      <c r="C17" s="5" t="s">
        <v>153</v>
      </c>
      <c r="D17" s="8" t="str">
        <f t="shared" si="0"/>
        <v>L2.7.1</v>
      </c>
      <c r="E17" s="5" t="s">
        <v>671</v>
      </c>
      <c r="F17" s="113" t="s">
        <v>738</v>
      </c>
      <c r="G17" s="299"/>
      <c r="H17" s="299"/>
      <c r="I17" s="299"/>
      <c r="J17" s="299"/>
      <c r="K17" s="300"/>
    </row>
    <row r="18" spans="1:11" ht="11.25">
      <c r="A18" s="14" t="s">
        <v>102</v>
      </c>
      <c r="B18" s="113" t="s">
        <v>64</v>
      </c>
      <c r="C18" s="8" t="s">
        <v>341</v>
      </c>
      <c r="D18" s="8" t="str">
        <f t="shared" si="0"/>
        <v>L2.7.2</v>
      </c>
      <c r="E18" s="8" t="s">
        <v>736</v>
      </c>
      <c r="F18" s="113" t="s">
        <v>739</v>
      </c>
      <c r="G18" s="35">
        <f>G15*G17/100</f>
        <v>0</v>
      </c>
      <c r="H18" s="35">
        <f>H15*H17/100</f>
        <v>0</v>
      </c>
      <c r="I18" s="35">
        <f>I15*I17/100</f>
        <v>0</v>
      </c>
      <c r="J18" s="35">
        <f>J15*J17/100</f>
        <v>0</v>
      </c>
      <c r="K18" s="34">
        <f>K15*K17/100</f>
        <v>0</v>
      </c>
    </row>
    <row r="19" spans="1:11" ht="11.25">
      <c r="A19" s="14" t="s">
        <v>231</v>
      </c>
      <c r="B19" s="113" t="s">
        <v>147</v>
      </c>
      <c r="C19" s="5"/>
      <c r="D19" s="8"/>
      <c r="E19" s="5"/>
      <c r="F19" s="113" t="s">
        <v>147</v>
      </c>
      <c r="G19" s="306"/>
      <c r="H19" s="306"/>
      <c r="I19" s="306"/>
      <c r="J19" s="306"/>
      <c r="K19" s="311"/>
    </row>
    <row r="20" spans="1:11" ht="11.25">
      <c r="A20" s="14" t="s">
        <v>148</v>
      </c>
      <c r="B20" s="113" t="s">
        <v>63</v>
      </c>
      <c r="C20" s="5" t="s">
        <v>153</v>
      </c>
      <c r="D20" s="8" t="str">
        <f t="shared" si="0"/>
        <v>L2.8.1</v>
      </c>
      <c r="E20" s="5" t="s">
        <v>671</v>
      </c>
      <c r="F20" s="113" t="s">
        <v>741</v>
      </c>
      <c r="G20" s="299"/>
      <c r="H20" s="299"/>
      <c r="I20" s="299"/>
      <c r="J20" s="299"/>
      <c r="K20" s="300"/>
    </row>
    <row r="21" spans="1:11" ht="11.25">
      <c r="A21" s="14" t="s">
        <v>149</v>
      </c>
      <c r="B21" s="113" t="s">
        <v>64</v>
      </c>
      <c r="C21" s="8" t="s">
        <v>341</v>
      </c>
      <c r="D21" s="8" t="str">
        <f t="shared" si="0"/>
        <v>L2.8.2</v>
      </c>
      <c r="E21" s="8" t="s">
        <v>736</v>
      </c>
      <c r="F21" s="113" t="s">
        <v>740</v>
      </c>
      <c r="G21" s="35">
        <f>(G15+G18)*G20/100</f>
        <v>0</v>
      </c>
      <c r="H21" s="35">
        <f>(H15+H18)*H20/100</f>
        <v>0</v>
      </c>
      <c r="I21" s="35">
        <f>(I15+I18)*I20/100</f>
        <v>0</v>
      </c>
      <c r="J21" s="35">
        <f>(J15+J18)*J20/100</f>
        <v>0</v>
      </c>
      <c r="K21" s="34">
        <f>(K15+K18)*K20/100</f>
        <v>0</v>
      </c>
    </row>
    <row r="22" spans="1:11" ht="11.25">
      <c r="A22" s="14" t="s">
        <v>440</v>
      </c>
      <c r="B22" s="113" t="s">
        <v>65</v>
      </c>
      <c r="C22" s="5"/>
      <c r="D22" s="8"/>
      <c r="E22" s="5"/>
      <c r="F22" s="113" t="s">
        <v>65</v>
      </c>
      <c r="G22" s="4"/>
      <c r="H22" s="4"/>
      <c r="I22" s="4"/>
      <c r="J22" s="4"/>
      <c r="K22" s="86"/>
    </row>
    <row r="23" spans="1:11" ht="11.25">
      <c r="A23" s="14" t="s">
        <v>150</v>
      </c>
      <c r="B23" s="113" t="s">
        <v>63</v>
      </c>
      <c r="C23" s="5" t="s">
        <v>153</v>
      </c>
      <c r="D23" s="8" t="str">
        <f t="shared" si="0"/>
        <v>L2.9.1</v>
      </c>
      <c r="E23" s="5" t="s">
        <v>671</v>
      </c>
      <c r="F23" s="113" t="s">
        <v>742</v>
      </c>
      <c r="G23" s="299"/>
      <c r="H23" s="299"/>
      <c r="I23" s="299"/>
      <c r="J23" s="299"/>
      <c r="K23" s="300"/>
    </row>
    <row r="24" spans="1:11" ht="11.25">
      <c r="A24" s="14" t="s">
        <v>151</v>
      </c>
      <c r="B24" s="113" t="s">
        <v>64</v>
      </c>
      <c r="C24" s="8" t="s">
        <v>341</v>
      </c>
      <c r="D24" s="8" t="str">
        <f t="shared" si="0"/>
        <v>L2.9.2</v>
      </c>
      <c r="E24" s="8" t="s">
        <v>736</v>
      </c>
      <c r="F24" s="113" t="s">
        <v>743</v>
      </c>
      <c r="G24" s="35">
        <f>G15*G23/100</f>
        <v>0</v>
      </c>
      <c r="H24" s="35">
        <f>H15*H23/100</f>
        <v>0</v>
      </c>
      <c r="I24" s="35">
        <f>I15*I23/100</f>
        <v>0</v>
      </c>
      <c r="J24" s="35">
        <f>J15*J23/100</f>
        <v>0</v>
      </c>
      <c r="K24" s="34">
        <f>K15*K23/100</f>
        <v>0</v>
      </c>
    </row>
    <row r="25" spans="1:11" ht="11.25">
      <c r="A25" s="14" t="s">
        <v>441</v>
      </c>
      <c r="B25" s="113" t="s">
        <v>66</v>
      </c>
      <c r="C25" s="5"/>
      <c r="D25" s="8"/>
      <c r="E25" s="5"/>
      <c r="F25" s="113" t="s">
        <v>66</v>
      </c>
      <c r="G25" s="4"/>
      <c r="H25" s="4"/>
      <c r="I25" s="4"/>
      <c r="J25" s="4"/>
      <c r="K25" s="86"/>
    </row>
    <row r="26" spans="1:11" ht="11.25">
      <c r="A26" s="14" t="s">
        <v>152</v>
      </c>
      <c r="B26" s="113" t="s">
        <v>63</v>
      </c>
      <c r="C26" s="5" t="s">
        <v>153</v>
      </c>
      <c r="D26" s="8" t="str">
        <f t="shared" si="0"/>
        <v>L2.10.1</v>
      </c>
      <c r="E26" s="5" t="s">
        <v>671</v>
      </c>
      <c r="F26" s="113" t="s">
        <v>744</v>
      </c>
      <c r="G26" s="299"/>
      <c r="H26" s="299"/>
      <c r="I26" s="299"/>
      <c r="J26" s="299"/>
      <c r="K26" s="300"/>
    </row>
    <row r="27" spans="1:11" ht="11.25">
      <c r="A27" s="14" t="s">
        <v>514</v>
      </c>
      <c r="B27" s="113" t="s">
        <v>64</v>
      </c>
      <c r="C27" s="8" t="s">
        <v>341</v>
      </c>
      <c r="D27" s="8" t="str">
        <f t="shared" si="0"/>
        <v>L2.10.2</v>
      </c>
      <c r="E27" s="8" t="s">
        <v>736</v>
      </c>
      <c r="F27" s="113" t="s">
        <v>745</v>
      </c>
      <c r="G27" s="35">
        <f>G15*G26/100</f>
        <v>0</v>
      </c>
      <c r="H27" s="35">
        <f>H15*H26/100</f>
        <v>0</v>
      </c>
      <c r="I27" s="35">
        <f>I15*I26/100</f>
        <v>0</v>
      </c>
      <c r="J27" s="35">
        <f>J15*J26/100</f>
        <v>0</v>
      </c>
      <c r="K27" s="34">
        <f>K15*K26/100</f>
        <v>0</v>
      </c>
    </row>
    <row r="28" spans="1:11" ht="22.5">
      <c r="A28" s="14" t="s">
        <v>67</v>
      </c>
      <c r="B28" s="113" t="s">
        <v>68</v>
      </c>
      <c r="C28" s="5"/>
      <c r="D28" s="8"/>
      <c r="E28" s="5"/>
      <c r="F28" s="113" t="s">
        <v>68</v>
      </c>
      <c r="G28" s="306"/>
      <c r="H28" s="306"/>
      <c r="I28" s="306"/>
      <c r="J28" s="306"/>
      <c r="K28" s="311"/>
    </row>
    <row r="29" spans="1:11" ht="11.25">
      <c r="A29" s="14" t="s">
        <v>69</v>
      </c>
      <c r="B29" s="113" t="s">
        <v>63</v>
      </c>
      <c r="C29" s="5" t="s">
        <v>153</v>
      </c>
      <c r="D29" s="8" t="str">
        <f t="shared" si="0"/>
        <v>L2.11.1</v>
      </c>
      <c r="E29" s="5" t="s">
        <v>671</v>
      </c>
      <c r="F29" s="113" t="s">
        <v>746</v>
      </c>
      <c r="G29" s="299"/>
      <c r="H29" s="299"/>
      <c r="I29" s="299"/>
      <c r="J29" s="299"/>
      <c r="K29" s="300"/>
    </row>
    <row r="30" spans="1:11" ht="11.25">
      <c r="A30" s="14" t="s">
        <v>70</v>
      </c>
      <c r="B30" s="113" t="s">
        <v>64</v>
      </c>
      <c r="C30" s="8" t="s">
        <v>341</v>
      </c>
      <c r="D30" s="8" t="str">
        <f t="shared" si="0"/>
        <v>L2.11.2</v>
      </c>
      <c r="E30" s="8" t="s">
        <v>736</v>
      </c>
      <c r="F30" s="113" t="s">
        <v>747</v>
      </c>
      <c r="G30" s="35">
        <f>(G15+G18+G21+G24+G27)*G29/100</f>
        <v>0</v>
      </c>
      <c r="H30" s="35">
        <f>(H15+H18+H21+H24+H27)*H29/100</f>
        <v>0</v>
      </c>
      <c r="I30" s="35">
        <f>(I15+I18+I21+I24+I27)*I29/100</f>
        <v>0</v>
      </c>
      <c r="J30" s="35">
        <f>(J15+J18+J21+J24+J27)*J29/100</f>
        <v>0</v>
      </c>
      <c r="K30" s="34">
        <f>(K15+K18+K21+K24+K27)*K29/100</f>
        <v>0</v>
      </c>
    </row>
    <row r="31" spans="1:11" ht="27.75" customHeight="1">
      <c r="A31" s="14" t="s">
        <v>71</v>
      </c>
      <c r="B31" s="113" t="s">
        <v>72</v>
      </c>
      <c r="C31" s="8" t="s">
        <v>341</v>
      </c>
      <c r="D31" s="8" t="str">
        <f t="shared" si="0"/>
        <v>L2.12</v>
      </c>
      <c r="E31" s="8" t="s">
        <v>736</v>
      </c>
      <c r="F31" s="113" t="s">
        <v>72</v>
      </c>
      <c r="G31" s="35">
        <f>G15+G18+G21+G24+G27+G30</f>
        <v>0</v>
      </c>
      <c r="H31" s="35">
        <f>H15+H18+H21+H24+H27+H30</f>
        <v>0</v>
      </c>
      <c r="I31" s="35">
        <f>I15+I18+I21+I24+I27+I30</f>
        <v>0</v>
      </c>
      <c r="J31" s="35">
        <f>J15+J18+J21+J24+J27+J30</f>
        <v>0</v>
      </c>
      <c r="K31" s="34">
        <f>K15+K18+K21+K24+K27+K30</f>
        <v>0</v>
      </c>
    </row>
    <row r="32" spans="1:11" ht="22.5">
      <c r="A32" s="14" t="s">
        <v>454</v>
      </c>
      <c r="B32" s="113" t="s">
        <v>73</v>
      </c>
      <c r="C32" s="5"/>
      <c r="D32" s="8"/>
      <c r="E32" s="5"/>
      <c r="F32" s="113" t="s">
        <v>73</v>
      </c>
      <c r="G32" s="4"/>
      <c r="H32" s="4"/>
      <c r="I32" s="4"/>
      <c r="J32" s="4"/>
      <c r="K32" s="86"/>
    </row>
    <row r="33" spans="1:11" ht="11.25">
      <c r="A33" s="14" t="s">
        <v>240</v>
      </c>
      <c r="B33" s="113" t="s">
        <v>410</v>
      </c>
      <c r="C33" s="5" t="s">
        <v>468</v>
      </c>
      <c r="D33" s="8" t="str">
        <f t="shared" si="0"/>
        <v>L3.1</v>
      </c>
      <c r="E33" s="5" t="s">
        <v>733</v>
      </c>
      <c r="F33" s="113" t="s">
        <v>410</v>
      </c>
      <c r="G33" s="299"/>
      <c r="H33" s="299"/>
      <c r="I33" s="299"/>
      <c r="J33" s="299"/>
      <c r="K33" s="300"/>
    </row>
    <row r="34" spans="1:11" ht="11.25">
      <c r="A34" s="14" t="s">
        <v>241</v>
      </c>
      <c r="B34" s="113" t="s">
        <v>74</v>
      </c>
      <c r="C34" s="5" t="s">
        <v>468</v>
      </c>
      <c r="D34" s="8" t="str">
        <f t="shared" si="0"/>
        <v>L3.2</v>
      </c>
      <c r="E34" s="5" t="s">
        <v>733</v>
      </c>
      <c r="F34" s="113" t="s">
        <v>74</v>
      </c>
      <c r="G34" s="299"/>
      <c r="H34" s="299"/>
      <c r="I34" s="299"/>
      <c r="J34" s="299"/>
      <c r="K34" s="300"/>
    </row>
    <row r="35" spans="1:11" ht="11.25">
      <c r="A35" s="14" t="s">
        <v>103</v>
      </c>
      <c r="B35" s="113" t="s">
        <v>75</v>
      </c>
      <c r="C35" s="5" t="s">
        <v>468</v>
      </c>
      <c r="D35" s="8" t="str">
        <f t="shared" si="0"/>
        <v>L3.3</v>
      </c>
      <c r="E35" s="5" t="s">
        <v>733</v>
      </c>
      <c r="F35" s="113" t="s">
        <v>75</v>
      </c>
      <c r="G35" s="35">
        <f>G8*G31/1000*12+G33+G34</f>
        <v>0</v>
      </c>
      <c r="H35" s="35">
        <f>H8*H31/1000*12+H33+H34</f>
        <v>0</v>
      </c>
      <c r="I35" s="35">
        <f>I8*I31/1000*12+I33+I34</f>
        <v>0</v>
      </c>
      <c r="J35" s="35">
        <f>J8*J31/1000*12+J33+J34</f>
        <v>0</v>
      </c>
      <c r="K35" s="34">
        <f>K8*K31/1000*12+K33+K34</f>
        <v>0</v>
      </c>
    </row>
    <row r="36" spans="1:11" ht="37.5" customHeight="1">
      <c r="A36" s="14" t="s">
        <v>455</v>
      </c>
      <c r="B36" s="113" t="s">
        <v>412</v>
      </c>
      <c r="C36" s="5"/>
      <c r="D36" s="8"/>
      <c r="E36" s="5"/>
      <c r="F36" s="113" t="s">
        <v>412</v>
      </c>
      <c r="G36" s="4"/>
      <c r="H36" s="4"/>
      <c r="I36" s="4"/>
      <c r="J36" s="4"/>
      <c r="K36" s="86"/>
    </row>
    <row r="37" spans="1:11" ht="22.5">
      <c r="A37" s="14" t="s">
        <v>14</v>
      </c>
      <c r="B37" s="113" t="s">
        <v>300</v>
      </c>
      <c r="C37" s="5" t="s">
        <v>227</v>
      </c>
      <c r="D37" s="8" t="str">
        <f t="shared" si="0"/>
        <v>L4.1</v>
      </c>
      <c r="E37" s="5" t="s">
        <v>735</v>
      </c>
      <c r="F37" s="113" t="s">
        <v>300</v>
      </c>
      <c r="G37" s="35">
        <f>G7-G8</f>
        <v>0</v>
      </c>
      <c r="H37" s="35">
        <f>H7-H8</f>
        <v>0</v>
      </c>
      <c r="I37" s="35">
        <f>I7-I8</f>
        <v>0</v>
      </c>
      <c r="J37" s="35">
        <f>J7-J8</f>
        <v>0</v>
      </c>
      <c r="K37" s="34">
        <f>K7-K8</f>
        <v>0</v>
      </c>
    </row>
    <row r="38" spans="1:11" ht="11.25">
      <c r="A38" s="14" t="s">
        <v>15</v>
      </c>
      <c r="B38" s="113" t="s">
        <v>292</v>
      </c>
      <c r="C38" s="8" t="s">
        <v>341</v>
      </c>
      <c r="D38" s="8" t="str">
        <f t="shared" si="0"/>
        <v>L4.2</v>
      </c>
      <c r="E38" s="8" t="s">
        <v>736</v>
      </c>
      <c r="F38" s="113" t="s">
        <v>292</v>
      </c>
      <c r="G38" s="299"/>
      <c r="H38" s="299"/>
      <c r="I38" s="299"/>
      <c r="J38" s="299"/>
      <c r="K38" s="300"/>
    </row>
    <row r="39" spans="1:11" ht="11.25">
      <c r="A39" s="14" t="s">
        <v>16</v>
      </c>
      <c r="B39" s="113" t="s">
        <v>410</v>
      </c>
      <c r="C39" s="5" t="s">
        <v>468</v>
      </c>
      <c r="D39" s="8" t="str">
        <f t="shared" si="0"/>
        <v>L4.3</v>
      </c>
      <c r="E39" s="8" t="s">
        <v>733</v>
      </c>
      <c r="F39" s="113" t="s">
        <v>410</v>
      </c>
      <c r="G39" s="299"/>
      <c r="H39" s="299"/>
      <c r="I39" s="299"/>
      <c r="J39" s="299"/>
      <c r="K39" s="300"/>
    </row>
    <row r="40" spans="1:11" ht="11.25">
      <c r="A40" s="14" t="s">
        <v>296</v>
      </c>
      <c r="B40" s="113" t="s">
        <v>411</v>
      </c>
      <c r="C40" s="5" t="s">
        <v>468</v>
      </c>
      <c r="D40" s="8" t="str">
        <f t="shared" si="0"/>
        <v>L4.4</v>
      </c>
      <c r="E40" s="8" t="s">
        <v>733</v>
      </c>
      <c r="F40" s="113" t="s">
        <v>411</v>
      </c>
      <c r="G40" s="299"/>
      <c r="H40" s="299"/>
      <c r="I40" s="299"/>
      <c r="J40" s="299"/>
      <c r="K40" s="300"/>
    </row>
    <row r="41" spans="1:11" ht="22.5">
      <c r="A41" s="14" t="s">
        <v>342</v>
      </c>
      <c r="B41" s="113" t="s">
        <v>79</v>
      </c>
      <c r="C41" s="5" t="s">
        <v>468</v>
      </c>
      <c r="D41" s="8" t="str">
        <f t="shared" si="0"/>
        <v>L4.5</v>
      </c>
      <c r="E41" s="8" t="s">
        <v>733</v>
      </c>
      <c r="F41" s="113" t="s">
        <v>79</v>
      </c>
      <c r="G41" s="35">
        <f>G37*G38/1000*12+G39+G40</f>
        <v>0</v>
      </c>
      <c r="H41" s="35">
        <f>H37*H38/1000*12+H39+H40</f>
        <v>0</v>
      </c>
      <c r="I41" s="35">
        <f>I37*I38/1000*12+I39+I40</f>
        <v>0</v>
      </c>
      <c r="J41" s="35">
        <f>J37*J38/1000*12+J39+J40</f>
        <v>0</v>
      </c>
      <c r="K41" s="34">
        <f>K37*K38/1000*12+K39+K40</f>
        <v>0</v>
      </c>
    </row>
    <row r="42" spans="1:11" ht="11.25">
      <c r="A42" s="14" t="s">
        <v>456</v>
      </c>
      <c r="B42" s="113" t="s">
        <v>94</v>
      </c>
      <c r="C42" s="5"/>
      <c r="D42" s="8"/>
      <c r="E42" s="5"/>
      <c r="F42" s="113" t="s">
        <v>94</v>
      </c>
      <c r="G42" s="4"/>
      <c r="H42" s="4"/>
      <c r="I42" s="4"/>
      <c r="J42" s="4"/>
      <c r="K42" s="86"/>
    </row>
    <row r="43" spans="1:11" ht="22.5">
      <c r="A43" s="14" t="s">
        <v>234</v>
      </c>
      <c r="B43" s="113" t="s">
        <v>291</v>
      </c>
      <c r="C43" s="5" t="s">
        <v>227</v>
      </c>
      <c r="D43" s="8" t="str">
        <f t="shared" si="0"/>
        <v>L5.1</v>
      </c>
      <c r="E43" s="5" t="s">
        <v>735</v>
      </c>
      <c r="F43" s="113" t="s">
        <v>291</v>
      </c>
      <c r="G43" s="35">
        <f>G7</f>
        <v>0</v>
      </c>
      <c r="H43" s="35">
        <f>H7</f>
        <v>0</v>
      </c>
      <c r="I43" s="35">
        <f>I7</f>
        <v>0</v>
      </c>
      <c r="J43" s="35">
        <f>J7</f>
        <v>0</v>
      </c>
      <c r="K43" s="34">
        <f>K7</f>
        <v>0</v>
      </c>
    </row>
    <row r="44" spans="1:11" ht="11.25">
      <c r="A44" s="14" t="s">
        <v>142</v>
      </c>
      <c r="B44" s="113" t="s">
        <v>76</v>
      </c>
      <c r="C44" s="8" t="s">
        <v>341</v>
      </c>
      <c r="D44" s="8" t="str">
        <f t="shared" si="0"/>
        <v>L5.2</v>
      </c>
      <c r="E44" s="8" t="s">
        <v>736</v>
      </c>
      <c r="F44" s="113" t="s">
        <v>76</v>
      </c>
      <c r="G44" s="299"/>
      <c r="H44" s="299"/>
      <c r="I44" s="299"/>
      <c r="J44" s="299"/>
      <c r="K44" s="300"/>
    </row>
    <row r="45" spans="1:11" ht="11.25">
      <c r="A45" s="14" t="s">
        <v>235</v>
      </c>
      <c r="B45" s="113" t="s">
        <v>53</v>
      </c>
      <c r="C45" s="5" t="s">
        <v>468</v>
      </c>
      <c r="D45" s="8" t="str">
        <f t="shared" si="0"/>
        <v>L5.3</v>
      </c>
      <c r="E45" s="5" t="s">
        <v>733</v>
      </c>
      <c r="F45" s="113" t="s">
        <v>53</v>
      </c>
      <c r="G45" s="35">
        <f>G43*G44/1000*12</f>
        <v>0</v>
      </c>
      <c r="H45" s="35">
        <f>H43*H44/1000*12</f>
        <v>0</v>
      </c>
      <c r="I45" s="35">
        <f>I43*I44/1000*12</f>
        <v>0</v>
      </c>
      <c r="J45" s="35">
        <f>J43*J44/1000*12</f>
        <v>0</v>
      </c>
      <c r="K45" s="34">
        <f>K43*K44/1000*12</f>
        <v>0</v>
      </c>
    </row>
    <row r="46" spans="1:11" ht="11.25">
      <c r="A46" s="14" t="s">
        <v>457</v>
      </c>
      <c r="B46" s="113" t="s">
        <v>77</v>
      </c>
      <c r="C46" s="5" t="s">
        <v>468</v>
      </c>
      <c r="D46" s="8" t="str">
        <f t="shared" si="0"/>
        <v>L6</v>
      </c>
      <c r="E46" s="5" t="s">
        <v>733</v>
      </c>
      <c r="F46" s="113" t="s">
        <v>77</v>
      </c>
      <c r="G46" s="35">
        <f>G35+G41+G45</f>
        <v>0</v>
      </c>
      <c r="H46" s="35">
        <f>H35+H41+H45</f>
        <v>0</v>
      </c>
      <c r="I46" s="35">
        <f>I35+I41+I45</f>
        <v>0</v>
      </c>
      <c r="J46" s="35">
        <f>J35+J41+J45</f>
        <v>0</v>
      </c>
      <c r="K46" s="34">
        <f>K35+K41+K45</f>
        <v>0</v>
      </c>
    </row>
    <row r="47" spans="1:11" ht="12.75" customHeight="1" thickBot="1">
      <c r="A47" s="15" t="s">
        <v>458</v>
      </c>
      <c r="B47" s="114" t="s">
        <v>305</v>
      </c>
      <c r="C47" s="19" t="s">
        <v>341</v>
      </c>
      <c r="D47" s="24" t="str">
        <f t="shared" si="0"/>
        <v>L7</v>
      </c>
      <c r="E47" s="19" t="s">
        <v>736</v>
      </c>
      <c r="F47" s="114" t="s">
        <v>305</v>
      </c>
      <c r="G47" s="47" t="e">
        <f>G46/G43/12*1000</f>
        <v>#DIV/0!</v>
      </c>
      <c r="H47" s="47" t="e">
        <f>H46/H43/12*1000</f>
        <v>#DIV/0!</v>
      </c>
      <c r="I47" s="47" t="e">
        <f>I46/I43/12*1000</f>
        <v>#DIV/0!</v>
      </c>
      <c r="J47" s="47" t="e">
        <f>J46/J43/12*1000</f>
        <v>#DIV/0!</v>
      </c>
      <c r="K47" s="39" t="e">
        <f>K46/K43/12*1000</f>
        <v>#DIV/0!</v>
      </c>
    </row>
  </sheetData>
  <sheetProtection password="CE28" sheet="1" objects="1" scenarios="1" formatCells="0" formatColumns="0" formatRows="0"/>
  <protectedRanges>
    <protectedRange sqref="G44:K44 G7:K8 G10:K14 G17:K17 G20:K20 G23:K23 G26:K26 G29:K29 G33:K34 G38:K40" name="Диапазон1"/>
  </protectedRanges>
  <mergeCells count="8">
    <mergeCell ref="A2:K2"/>
    <mergeCell ref="A4:A5"/>
    <mergeCell ref="B4:B5"/>
    <mergeCell ref="C4:C5"/>
    <mergeCell ref="G4:K4"/>
    <mergeCell ref="D4:D5"/>
    <mergeCell ref="E4:E5"/>
    <mergeCell ref="F4:F5"/>
  </mergeCells>
  <printOptions horizontalCentered="1"/>
  <pageMargins left="0.69" right="0.49" top="0.39" bottom="0.14" header="0.13" footer="0.14"/>
  <pageSetup blackAndWhite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5">
    <tabColor indexed="52"/>
    <pageSetUpPr fitToPage="1"/>
  </sheetPr>
  <dimension ref="A1:H12"/>
  <sheetViews>
    <sheetView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8" sqref="F28"/>
    </sheetView>
  </sheetViews>
  <sheetFormatPr defaultColWidth="9.140625" defaultRowHeight="11.25"/>
  <cols>
    <col min="1" max="1" width="6.28125" style="7" customWidth="1"/>
    <col min="2" max="2" width="51.7109375" style="48" customWidth="1"/>
    <col min="3" max="3" width="3.00390625" style="48" hidden="1" customWidth="1"/>
    <col min="4" max="7" width="13.00390625" style="7" customWidth="1"/>
    <col min="8" max="8" width="12.57421875" style="7" customWidth="1"/>
    <col min="9" max="9" width="9.140625" style="7" customWidth="1"/>
    <col min="10" max="10" width="10.8515625" style="7" customWidth="1"/>
    <col min="11" max="16384" width="9.140625" style="7" customWidth="1"/>
  </cols>
  <sheetData>
    <row r="1" ht="11.25">
      <c r="H1" s="55" t="s">
        <v>188</v>
      </c>
    </row>
    <row r="2" spans="1:8" ht="46.5" customHeight="1">
      <c r="A2" s="401" t="s">
        <v>559</v>
      </c>
      <c r="B2" s="401"/>
      <c r="C2" s="401"/>
      <c r="D2" s="401"/>
      <c r="E2" s="401"/>
      <c r="F2" s="401"/>
      <c r="G2" s="401"/>
      <c r="H2" s="401"/>
    </row>
    <row r="3" ht="12" thickBot="1">
      <c r="H3" s="55" t="s">
        <v>468</v>
      </c>
    </row>
    <row r="4" spans="1:8" ht="22.5" customHeight="1">
      <c r="A4" s="358" t="s">
        <v>136</v>
      </c>
      <c r="B4" s="402" t="s">
        <v>401</v>
      </c>
      <c r="C4" s="349"/>
      <c r="D4" s="346" t="s">
        <v>163</v>
      </c>
      <c r="E4" s="347"/>
      <c r="F4" s="347"/>
      <c r="G4" s="347"/>
      <c r="H4" s="348"/>
    </row>
    <row r="5" spans="1:8" ht="22.5">
      <c r="A5" s="359" t="s">
        <v>398</v>
      </c>
      <c r="B5" s="403"/>
      <c r="C5" s="351"/>
      <c r="D5" s="156" t="s">
        <v>600</v>
      </c>
      <c r="E5" s="156" t="s">
        <v>601</v>
      </c>
      <c r="F5" s="156" t="s">
        <v>602</v>
      </c>
      <c r="G5" s="156" t="s">
        <v>619</v>
      </c>
      <c r="H5" s="157" t="s">
        <v>603</v>
      </c>
    </row>
    <row r="6" spans="1:8" ht="12" thickBot="1">
      <c r="A6" s="161">
        <v>1</v>
      </c>
      <c r="B6" s="160">
        <v>2</v>
      </c>
      <c r="C6" s="160"/>
      <c r="D6" s="160">
        <v>3</v>
      </c>
      <c r="E6" s="160">
        <v>4</v>
      </c>
      <c r="F6" s="160">
        <v>5</v>
      </c>
      <c r="G6" s="160">
        <v>6</v>
      </c>
      <c r="H6" s="163">
        <v>7</v>
      </c>
    </row>
    <row r="7" spans="1:8" ht="22.5">
      <c r="A7" s="23" t="s">
        <v>452</v>
      </c>
      <c r="B7" s="62" t="s">
        <v>507</v>
      </c>
      <c r="C7" s="62" t="s">
        <v>627</v>
      </c>
      <c r="D7" s="327"/>
      <c r="E7" s="327"/>
      <c r="F7" s="327"/>
      <c r="G7" s="327"/>
      <c r="H7" s="328"/>
    </row>
    <row r="8" spans="1:8" ht="11.25">
      <c r="A8" s="16" t="s">
        <v>453</v>
      </c>
      <c r="B8" s="49" t="s">
        <v>508</v>
      </c>
      <c r="C8" s="49" t="s">
        <v>638</v>
      </c>
      <c r="D8" s="299"/>
      <c r="E8" s="299"/>
      <c r="F8" s="299"/>
      <c r="G8" s="299"/>
      <c r="H8" s="300"/>
    </row>
    <row r="9" spans="1:8" ht="11.25">
      <c r="A9" s="16" t="s">
        <v>454</v>
      </c>
      <c r="B9" s="49" t="s">
        <v>186</v>
      </c>
      <c r="C9" s="49" t="s">
        <v>640</v>
      </c>
      <c r="D9" s="299"/>
      <c r="E9" s="299"/>
      <c r="F9" s="299"/>
      <c r="G9" s="299"/>
      <c r="H9" s="300"/>
    </row>
    <row r="10" spans="1:8" ht="11.25">
      <c r="A10" s="16" t="s">
        <v>455</v>
      </c>
      <c r="B10" s="49" t="s">
        <v>316</v>
      </c>
      <c r="C10" s="49" t="s">
        <v>641</v>
      </c>
      <c r="D10" s="299"/>
      <c r="E10" s="299"/>
      <c r="F10" s="299"/>
      <c r="G10" s="299"/>
      <c r="H10" s="300"/>
    </row>
    <row r="11" spans="1:8" ht="11.25">
      <c r="A11" s="16" t="s">
        <v>456</v>
      </c>
      <c r="B11" s="49" t="s">
        <v>317</v>
      </c>
      <c r="C11" s="49" t="s">
        <v>652</v>
      </c>
      <c r="D11" s="299"/>
      <c r="E11" s="299"/>
      <c r="F11" s="299"/>
      <c r="G11" s="299"/>
      <c r="H11" s="300"/>
    </row>
    <row r="12" spans="1:8" ht="12" thickBot="1">
      <c r="A12" s="22" t="s">
        <v>457</v>
      </c>
      <c r="B12" s="52" t="s">
        <v>288</v>
      </c>
      <c r="C12" s="52" t="s">
        <v>695</v>
      </c>
      <c r="D12" s="72"/>
      <c r="E12" s="72"/>
      <c r="F12" s="72"/>
      <c r="G12" s="72"/>
      <c r="H12" s="73"/>
    </row>
  </sheetData>
  <sheetProtection formatCells="0" formatColumns="0" formatRows="0"/>
  <protectedRanges>
    <protectedRange sqref="D7:H12" name="Диапазон1"/>
  </protectedRanges>
  <mergeCells count="5">
    <mergeCell ref="A2:H2"/>
    <mergeCell ref="A4:A5"/>
    <mergeCell ref="B4:B5"/>
    <mergeCell ref="D4:H4"/>
    <mergeCell ref="C4:C5"/>
  </mergeCells>
  <printOptions horizontalCentered="1" verticalCentered="1"/>
  <pageMargins left="0" right="0" top="0" bottom="0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тарифов на услуги по передаче электрической энергии</dc:title>
  <dc:subject>Регулируемые тарифы на потребительском рынке</dc:subject>
  <dc:creator>ОТР</dc:creator>
  <cp:keywords/>
  <dc:description/>
  <cp:lastModifiedBy>tarif</cp:lastModifiedBy>
  <cp:lastPrinted>2006-06-14T09:19:59Z</cp:lastPrinted>
  <dcterms:created xsi:type="dcterms:W3CDTF">1997-11-24T01:49:12Z</dcterms:created>
  <dcterms:modified xsi:type="dcterms:W3CDTF">2006-06-28T05:40:47Z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sltDocFilePath">
    <vt:lpwstr>C:\Program Files\Compulink\CEM\taremo_ias_REPOSITORY\REFERENCEDDATA</vt:lpwstr>
  </property>
  <property fmtid="{D5CDD505-2E9C-101B-9397-08002B2CF9AE}" pid="3" name="XslViewFilePath">
    <vt:lpwstr>C:\Program Files\Compulink\CEM\taremo_ias_REPOSITORY\REFERENCEDDATA\show.xsl</vt:lpwstr>
  </property>
  <property fmtid="{D5CDD505-2E9C-101B-9397-08002B2CF9AE}" pid="4" name="RootDocFilePath">
    <vt:lpwstr>C:\Program Files\Compulink\CEM\samples\20E2.xml</vt:lpwstr>
  </property>
  <property fmtid="{D5CDD505-2E9C-101B-9397-08002B2CF9AE}" pid="5" name="HtmlTempFilePath">
    <vt:lpwstr>C:\Program Files\Compulink\CEM\taremo_ias_REPOSITORY\REFERENCEDDATA\Temp\cem_2_3_РВСЕ.html</vt:lpwstr>
  </property>
  <property fmtid="{D5CDD505-2E9C-101B-9397-08002B2CF9AE}" pid="6" name="Wizard">
    <vt:lpwstr>#REFERENCEDDATA#\20E2w.xml</vt:lpwstr>
  </property>
  <property fmtid="{D5CDD505-2E9C-101B-9397-08002B2CF9AE}" pid="7" name="Validate">
    <vt:lpwstr>#REFERENCEDDATA#\20E2v.xsl</vt:lpwstr>
  </property>
  <property fmtid="{D5CDD505-2E9C-101B-9397-08002B2CF9AE}" pid="8" name="EditTemplate">
    <vt:bool>true</vt:bool>
  </property>
  <property fmtid="{D5CDD505-2E9C-101B-9397-08002B2CF9AE}" pid="9" name="Version">
    <vt:lpwstr>TSET.SETI.2007</vt:lpwstr>
  </property>
  <property fmtid="{D5CDD505-2E9C-101B-9397-08002B2CF9AE}" pid="10" name="UserComments">
    <vt:lpwstr/>
  </property>
  <property fmtid="{D5CDD505-2E9C-101B-9397-08002B2CF9AE}" pid="11" name="PeriodLength">
    <vt:lpwstr>12</vt:lpwstr>
  </property>
  <property fmtid="{D5CDD505-2E9C-101B-9397-08002B2CF9AE}" pid="12" name="T1?L1">
    <vt:lpwstr>Электроэнергия (ресурсы)</vt:lpwstr>
  </property>
  <property fmtid="{D5CDD505-2E9C-101B-9397-08002B2CF9AE}" pid="13" name="T1?L1.1">
    <vt:lpwstr>Выработка электроэнергии электростанциями ЭСО (ГК)</vt:lpwstr>
  </property>
  <property fmtid="{D5CDD505-2E9C-101B-9397-08002B2CF9AE}" pid="14" name="T1?L1.1.ГЭС">
    <vt:lpwstr>Выработка электроэнергии ТЭС ЭСО</vt:lpwstr>
  </property>
  <property fmtid="{D5CDD505-2E9C-101B-9397-08002B2CF9AE}" pid="15" name="T1?L1.1.ТЭС">
    <vt:lpwstr>Выработка электроэнергии ГЭС ЭСО</vt:lpwstr>
  </property>
  <property fmtid="{D5CDD505-2E9C-101B-9397-08002B2CF9AE}" pid="16" name="T1?L1.2">
    <vt:lpwstr>Электроэнергия со стороны</vt:lpwstr>
  </property>
  <property fmtid="{D5CDD505-2E9C-101B-9397-08002B2CF9AE}" pid="17" name="T1?L1.2.СТОР">
    <vt:lpwstr>Электроэнергия с оптового рынка</vt:lpwstr>
  </property>
  <property fmtid="{D5CDD505-2E9C-101B-9397-08002B2CF9AE}" pid="18" name="T1?L1.2.ФОРЭМ">
    <vt:lpwstr>Электроэнергия от блокстанций и прочих поставщиков</vt:lpwstr>
  </property>
  <property fmtid="{D5CDD505-2E9C-101B-9397-08002B2CF9AE}" pid="19" name="T1?L10">
    <vt:lpwstr>Передача транзитной мощности с оптового рынка потребителям</vt:lpwstr>
  </property>
  <property fmtid="{D5CDD505-2E9C-101B-9397-08002B2CF9AE}" pid="20" name="T1?L11">
    <vt:lpwstr>Максимум нагрузки потребителей</vt:lpwstr>
  </property>
  <property fmtid="{D5CDD505-2E9C-101B-9397-08002B2CF9AE}" pid="21" name="T1?L12">
    <vt:lpwstr>Располагаемая мощность</vt:lpwstr>
  </property>
  <property fmtid="{D5CDD505-2E9C-101B-9397-08002B2CF9AE}" pid="22" name="T1?L13">
    <vt:lpwstr>Резерв мощности</vt:lpwstr>
  </property>
  <property fmtid="{D5CDD505-2E9C-101B-9397-08002B2CF9AE}" pid="23" name="T1?L14">
    <vt:lpwstr>Число часов использования среднего максимума нагрузки</vt:lpwstr>
  </property>
  <property fmtid="{D5CDD505-2E9C-101B-9397-08002B2CF9AE}" pid="24" name="T1?L15">
    <vt:lpwstr>Число часов использования среднегодовой установленной мощности</vt:lpwstr>
  </property>
  <property fmtid="{D5CDD505-2E9C-101B-9397-08002B2CF9AE}" pid="25" name="T1?L2">
    <vt:lpwstr>Передача электроэнергии на оптовый рынок</vt:lpwstr>
  </property>
  <property fmtid="{D5CDD505-2E9C-101B-9397-08002B2CF9AE}" pid="26" name="T1?L3">
    <vt:lpwstr>Общая потребность в электроэнергии</vt:lpwstr>
  </property>
  <property fmtid="{D5CDD505-2E9C-101B-9397-08002B2CF9AE}" pid="27" name="T1?L4">
    <vt:lpwstr>Установленная мощность эл. станций на начало периода</vt:lpwstr>
  </property>
  <property fmtid="{D5CDD505-2E9C-101B-9397-08002B2CF9AE}" pid="28" name="T1?L4.1">
    <vt:lpwstr>Установленная мощность на начало периода по электростанциям</vt:lpwstr>
  </property>
  <property fmtid="{D5CDD505-2E9C-101B-9397-08002B2CF9AE}" pid="29" name="T1?L4.2">
    <vt:lpwstr>Установленная мощность демонтированного оборудования за период</vt:lpwstr>
  </property>
  <property fmtid="{D5CDD505-2E9C-101B-9397-08002B2CF9AE}" pid="30" name="T1?L4.3">
    <vt:lpwstr>Установленная мощность вводов за период</vt:lpwstr>
  </property>
  <property fmtid="{D5CDD505-2E9C-101B-9397-08002B2CF9AE}" pid="31" name="T1?L4.4">
    <vt:lpwstr>Изменение установленной мощности за счет перемаркировки за период</vt:lpwstr>
  </property>
  <property fmtid="{D5CDD505-2E9C-101B-9397-08002B2CF9AE}" pid="32" name="T1?L5">
    <vt:lpwstr>Рабочая мощность</vt:lpwstr>
  </property>
  <property fmtid="{D5CDD505-2E9C-101B-9397-08002B2CF9AE}" pid="33" name="T1?L5.1">
    <vt:lpwstr>Рабочая мощность по электростанциям</vt:lpwstr>
  </property>
  <property fmtid="{D5CDD505-2E9C-101B-9397-08002B2CF9AE}" pid="34" name="T1?L5.2">
    <vt:lpwstr>Нормативные, согласованные с ОРГРЭС ограничения мощности</vt:lpwstr>
  </property>
  <property fmtid="{D5CDD505-2E9C-101B-9397-08002B2CF9AE}" pid="35" name="T1?L5.3">
    <vt:lpwstr>Прочие ограничения мощности</vt:lpwstr>
  </property>
  <property fmtid="{D5CDD505-2E9C-101B-9397-08002B2CF9AE}" pid="36" name="T1?L5.4">
    <vt:lpwstr>Снижение мощности из-за вывода оборудования в реконструкцию и во все виды ремонтов</vt:lpwstr>
  </property>
  <property fmtid="{D5CDD505-2E9C-101B-9397-08002B2CF9AE}" pid="37" name="T1?L5.5">
    <vt:lpwstr>Нормативное снижение мощности в межремонтный период</vt:lpwstr>
  </property>
  <property fmtid="{D5CDD505-2E9C-101B-9397-08002B2CF9AE}" pid="38" name="T1?L5.6">
    <vt:lpwstr>Снижение мощности из-за вывода оборудования в консервацию</vt:lpwstr>
  </property>
  <property fmtid="{D5CDD505-2E9C-101B-9397-08002B2CF9AE}" pid="39" name="T1?L6">
    <vt:lpwstr>Средний максимум нагрузки потребителей</vt:lpwstr>
  </property>
  <property fmtid="{D5CDD505-2E9C-101B-9397-08002B2CF9AE}" pid="40" name="T1?L7">
    <vt:lpwstr>Резерв мощности</vt:lpwstr>
  </property>
  <property fmtid="{D5CDD505-2E9C-101B-9397-08002B2CF9AE}" pid="41" name="T1?L8">
    <vt:lpwstr>Передача мощности на оптовый рынок</vt:lpwstr>
  </property>
  <property fmtid="{D5CDD505-2E9C-101B-9397-08002B2CF9AE}" pid="42" name="T1?L9">
    <vt:lpwstr>Прием мощности ЭСО (ПЭ) с отптового рынка</vt:lpwstr>
  </property>
  <property fmtid="{D5CDD505-2E9C-101B-9397-08002B2CF9AE}" pid="43" name="T1.1?L1">
    <vt:lpwstr>Установленная мощность эл. станций ПЭ</vt:lpwstr>
  </property>
  <property fmtid="{D5CDD505-2E9C-101B-9397-08002B2CF9AE}" pid="44" name="T1.1?L2">
    <vt:lpwstr>Снижение мощности из-за вывода оборудования в консервацию</vt:lpwstr>
  </property>
  <property fmtid="{D5CDD505-2E9C-101B-9397-08002B2CF9AE}" pid="45" name="T1.1?L3">
    <vt:lpwstr>Нормативные, согласованные с ОРГРЭС ограничения мощности</vt:lpwstr>
  </property>
  <property fmtid="{D5CDD505-2E9C-101B-9397-08002B2CF9AE}" pid="46" name="T1.1?L4">
    <vt:lpwstr>Прочие ограничения</vt:lpwstr>
  </property>
  <property fmtid="{D5CDD505-2E9C-101B-9397-08002B2CF9AE}" pid="47" name="T1.1?L5">
    <vt:lpwstr>Располагаемая мощность ПЭ</vt:lpwstr>
  </property>
  <property fmtid="{D5CDD505-2E9C-101B-9397-08002B2CF9AE}" pid="48" name="T1.1?L6">
    <vt:lpwstr>Снижение мощности из-за вывода оборудования в реконструкцию и во все виды ремонтов</vt:lpwstr>
  </property>
  <property fmtid="{D5CDD505-2E9C-101B-9397-08002B2CF9AE}" pid="49" name="T1.1?L7">
    <vt:lpwstr>Рабочая мощность ПЭ</vt:lpwstr>
  </property>
  <property fmtid="{D5CDD505-2E9C-101B-9397-08002B2CF9AE}" pid="50" name="T1.1?L8">
    <vt:lpwstr>Мощность на собственнные нужды</vt:lpwstr>
  </property>
  <property fmtid="{D5CDD505-2E9C-101B-9397-08002B2CF9AE}" pid="51" name="T1.1?L9">
    <vt:lpwstr>Полезная мощность ПЭ</vt:lpwstr>
  </property>
  <property fmtid="{D5CDD505-2E9C-101B-9397-08002B2CF9AE}" pid="52" name="T1.2?L1">
    <vt:lpwstr>Поступление мощности в сеть ЭСО от ПЭ</vt:lpwstr>
  </property>
  <property fmtid="{D5CDD505-2E9C-101B-9397-08002B2CF9AE}" pid="53" name="T1.2?L1.1">
    <vt:lpwstr>Поступление мощности в сеть ЭСО от cобственных станций</vt:lpwstr>
  </property>
  <property fmtid="{D5CDD505-2E9C-101B-9397-08002B2CF9AE}" pid="54" name="T1.2?L1.2">
    <vt:lpwstr>Поступление мощности в сеть ЭСО от блокстанций</vt:lpwstr>
  </property>
  <property fmtid="{D5CDD505-2E9C-101B-9397-08002B2CF9AE}" pid="55" name="T1.2?L1.3">
    <vt:lpwstr>Поступление мощности в сеть ЭСО c оптового рынка</vt:lpwstr>
  </property>
  <property fmtid="{D5CDD505-2E9C-101B-9397-08002B2CF9AE}" pid="56" name="T1.2?L1.4">
    <vt:lpwstr>Поступление мощности в сеть ЭСО от других ПЭ и ЭСО, всего</vt:lpwstr>
  </property>
  <property fmtid="{D5CDD505-2E9C-101B-9397-08002B2CF9AE}" pid="57" name="T1.2?L2">
    <vt:lpwstr>Потери в сети</vt:lpwstr>
  </property>
  <property fmtid="{D5CDD505-2E9C-101B-9397-08002B2CF9AE}" pid="58" name="T1.2?L3">
    <vt:lpwstr>Мощность на производственные и хозяйственные нужды</vt:lpwstr>
  </property>
  <property fmtid="{D5CDD505-2E9C-101B-9397-08002B2CF9AE}" pid="59" name="T1.2?L4">
    <vt:lpwstr>Полезный отпуск мощности ЭСО, всего</vt:lpwstr>
  </property>
  <property fmtid="{D5CDD505-2E9C-101B-9397-08002B2CF9AE}" pid="60" name="T1.2?L4.1">
    <vt:lpwstr>Полезный отпуск мощности ЭСО: максимум нагрузки собственных потребителей ЭСО</vt:lpwstr>
  </property>
  <property fmtid="{D5CDD505-2E9C-101B-9397-08002B2CF9AE}" pid="61" name="T1.2?L4.2">
    <vt:lpwstr>Полезный отпуск мощности ЭСО: передача мощности по прямым договорам</vt:lpwstr>
  </property>
  <property fmtid="{D5CDD505-2E9C-101B-9397-08002B2CF9AE}" pid="62" name="T1.2?L4.3">
    <vt:lpwstr>Полезный отпуск мощности ЭСО: передача мощности другим ЭСО</vt:lpwstr>
  </property>
  <property fmtid="{D5CDD505-2E9C-101B-9397-08002B2CF9AE}" pid="63" name="T2?L1">
    <vt:lpwstr>Выработка электроэнергии ЭСО (ГК), всего</vt:lpwstr>
  </property>
  <property fmtid="{D5CDD505-2E9C-101B-9397-08002B2CF9AE}" pid="64" name="T2?L1.1">
    <vt:lpwstr>Выработка электроэнергии ТЭС</vt:lpwstr>
  </property>
  <property fmtid="{D5CDD505-2E9C-101B-9397-08002B2CF9AE}" pid="65" name="T2?L1.1.ВСЕГО">
    <vt:lpwstr>Выработка электроэнергии ТЭС, всего</vt:lpwstr>
  </property>
  <property fmtid="{D5CDD505-2E9C-101B-9397-08002B2CF9AE}" pid="66" name="T2?L1.2">
    <vt:lpwstr>Выработка электроэнергии ГЭС</vt:lpwstr>
  </property>
  <property fmtid="{D5CDD505-2E9C-101B-9397-08002B2CF9AE}" pid="67" name="T2?L1.2.ВСЕГО">
    <vt:lpwstr>Выработка электроэнергии ГЭС, всего</vt:lpwstr>
  </property>
  <property fmtid="{D5CDD505-2E9C-101B-9397-08002B2CF9AE}" pid="68" name="T2?L10">
    <vt:lpwstr>Расход электроэнергии на производственные и хозяйственные нужды ЭСО</vt:lpwstr>
  </property>
  <property fmtid="{D5CDD505-2E9C-101B-9397-08002B2CF9AE}" pid="69" name="T2?L10.1">
    <vt:lpwstr>Расход электроэнергии на хозяйственные нужды </vt:lpwstr>
  </property>
  <property fmtid="{D5CDD505-2E9C-101B-9397-08002B2CF9AE}" pid="70" name="T2?L10.2">
    <vt:lpwstr>Расход электроэнергии на электробойлерных</vt:lpwstr>
  </property>
  <property fmtid="{D5CDD505-2E9C-101B-9397-08002B2CF9AE}" pid="71" name="T2?L10.3">
    <vt:lpwstr>Расход электроэнергии для котельных</vt:lpwstr>
  </property>
  <property fmtid="{D5CDD505-2E9C-101B-9397-08002B2CF9AE}" pid="72" name="T2?L11">
    <vt:lpwstr>Полезный отпуск электроэнергии, всего</vt:lpwstr>
  </property>
  <property fmtid="{D5CDD505-2E9C-101B-9397-08002B2CF9AE}" pid="73" name="T2?L11.1">
    <vt:lpwstr>Передача транзитной электроэнергии с оптового рынка </vt:lpwstr>
  </property>
  <property fmtid="{D5CDD505-2E9C-101B-9397-08002B2CF9AE}" pid="74" name="T2?L11.2">
    <vt:lpwstr>Отпуск электроэнергии по прямым договорам</vt:lpwstr>
  </property>
  <property fmtid="{D5CDD505-2E9C-101B-9397-08002B2CF9AE}" pid="75" name="T2?L11.3">
    <vt:lpwstr>Полезный отпуск электроэнергии собственным потребителям</vt:lpwstr>
  </property>
  <property fmtid="{D5CDD505-2E9C-101B-9397-08002B2CF9AE}" pid="76" name="T2?L2">
    <vt:lpwstr>Расход электроэнергии на собственные нужды</vt:lpwstr>
  </property>
  <property fmtid="{D5CDD505-2E9C-101B-9397-08002B2CF9AE}" pid="77" name="T2?L2.1">
    <vt:lpwstr>Расход электроэнергии на нужды ТЭС</vt:lpwstr>
  </property>
  <property fmtid="{D5CDD505-2E9C-101B-9397-08002B2CF9AE}" pid="78" name="T2?L2.1.1">
    <vt:lpwstr>Расход электроэнергии на производство электроэнергии ТЭС</vt:lpwstr>
  </property>
  <property fmtid="{D5CDD505-2E9C-101B-9397-08002B2CF9AE}" pid="79" name="T2?L2.1.1.ПРЦ">
    <vt:lpwstr>Расход электроэнергии на производство электроэнергии ТЭС, процентов</vt:lpwstr>
  </property>
  <property fmtid="{D5CDD505-2E9C-101B-9397-08002B2CF9AE}" pid="80" name="T2?L2.1.2">
    <vt:lpwstr>Расход электроэнергии на производство тепловой энергии ТЭС</vt:lpwstr>
  </property>
  <property fmtid="{D5CDD505-2E9C-101B-9397-08002B2CF9AE}" pid="81" name="T2?L2.1.2.ГКАЛЧ">
    <vt:lpwstr>Расход электроэнергии на производство тепловой энергии ТЭС, кВт/Гкалч</vt:lpwstr>
  </property>
  <property fmtid="{D5CDD505-2E9C-101B-9397-08002B2CF9AE}" pid="82" name="T2?L2.2">
    <vt:lpwstr>Расход электроэнергии на нужды ГЭС</vt:lpwstr>
  </property>
  <property fmtid="{D5CDD505-2E9C-101B-9397-08002B2CF9AE}" pid="83" name="T2?L2.2.ПРЦ">
    <vt:lpwstr>Расход электроэнергии на нужды ГЭС, процентов</vt:lpwstr>
  </property>
  <property fmtid="{D5CDD505-2E9C-101B-9397-08002B2CF9AE}" pid="84" name="T2?L3">
    <vt:lpwstr>Отпуск электроэнергии с шин, всего</vt:lpwstr>
  </property>
  <property fmtid="{D5CDD505-2E9C-101B-9397-08002B2CF9AE}" pid="85" name="T2?L3.ГЭС">
    <vt:lpwstr>Отпуск электроэнергии с шин, ТЭС</vt:lpwstr>
  </property>
  <property fmtid="{D5CDD505-2E9C-101B-9397-08002B2CF9AE}" pid="86" name="T2?L3.ТЭС">
    <vt:lpwstr>Отпуск электроэнергии с шин, ГЭС</vt:lpwstr>
  </property>
  <property fmtid="{D5CDD505-2E9C-101B-9397-08002B2CF9AE}" pid="87" name="T2?L4">
    <vt:lpwstr>Отпуск электроэнергии на производственные и хозяйственные нужды ПЭ</vt:lpwstr>
  </property>
  <property fmtid="{D5CDD505-2E9C-101B-9397-08002B2CF9AE}" pid="88" name="T2?L5">
    <vt:lpwstr>Потери электроэнергии в пристанционных узлах</vt:lpwstr>
  </property>
  <property fmtid="{D5CDD505-2E9C-101B-9397-08002B2CF9AE}" pid="89" name="T2?L6">
    <vt:lpwstr>Отпуск электроэнергии с шин за минусом потерь, производственных и хозяйственных нужд (полезный отпуск ПЭ)</vt:lpwstr>
  </property>
  <property fmtid="{D5CDD505-2E9C-101B-9397-08002B2CF9AE}" pid="90" name="T2?L6.1">
    <vt:lpwstr>Полезный отпуск по производителям</vt:lpwstr>
  </property>
  <property fmtid="{D5CDD505-2E9C-101B-9397-08002B2CF9AE}" pid="91" name="T2?L6.2">
    <vt:lpwstr>Полезный отпуск по прямым договорам в общую сеть</vt:lpwstr>
  </property>
  <property fmtid="{D5CDD505-2E9C-101B-9397-08002B2CF9AE}" pid="92" name="T2?L7">
    <vt:lpwstr>Покупная электроэнергия, всего</vt:lpwstr>
  </property>
  <property fmtid="{D5CDD505-2E9C-101B-9397-08002B2CF9AE}" pid="93" name="T2?L7.1">
    <vt:lpwstr>Покупная электроэнергия собственным потребителям с ФОРЭМ</vt:lpwstr>
  </property>
  <property fmtid="{D5CDD505-2E9C-101B-9397-08002B2CF9AE}" pid="94" name="T2?L7.2">
    <vt:lpwstr>Транзитная энергия с оптового рынка</vt:lpwstr>
  </property>
  <property fmtid="{D5CDD505-2E9C-101B-9397-08002B2CF9AE}" pid="95" name="T2?L7.3">
    <vt:lpwstr>Покупная электроэнергия от блок-станций</vt:lpwstr>
  </property>
  <property fmtid="{D5CDD505-2E9C-101B-9397-08002B2CF9AE}" pid="96" name="T2?L8">
    <vt:lpwstr>Отпуск электроэнергии в сеть, всего</vt:lpwstr>
  </property>
  <property fmtid="{D5CDD505-2E9C-101B-9397-08002B2CF9AE}" pid="97" name="T2?L8.1">
    <vt:lpwstr>Отпуск в сеть ЭСО</vt:lpwstr>
  </property>
  <property fmtid="{D5CDD505-2E9C-101B-9397-08002B2CF9AE}" pid="98" name="T2?L9">
    <vt:lpwstr>Потери электроэнергии в сетях всего</vt:lpwstr>
  </property>
  <property fmtid="{D5CDD505-2E9C-101B-9397-08002B2CF9AE}" pid="99" name="T2?L9.ПРЦ">
    <vt:lpwstr>Потери электроэнергии в сетях, процентов</vt:lpwstr>
  </property>
  <property fmtid="{D5CDD505-2E9C-101B-9397-08002B2CF9AE}" pid="100" name="T2.1?L1">
    <vt:lpwstr>Выработка электроэнергии, всего</vt:lpwstr>
  </property>
  <property fmtid="{D5CDD505-2E9C-101B-9397-08002B2CF9AE}" pid="101" name="T2.1?L1.ГЭС">
    <vt:lpwstr>Выработка электроэнергии на ТЭС</vt:lpwstr>
  </property>
  <property fmtid="{D5CDD505-2E9C-101B-9397-08002B2CF9AE}" pid="102" name="T2.1?L1.ТЭС">
    <vt:lpwstr>Выработка электроэнергии на ГЭС</vt:lpwstr>
  </property>
  <property fmtid="{D5CDD505-2E9C-101B-9397-08002B2CF9AE}" pid="103" name="T2.1?L2">
    <vt:lpwstr>Покупная электроэнергия от других собственников</vt:lpwstr>
  </property>
  <property fmtid="{D5CDD505-2E9C-101B-9397-08002B2CF9AE}" pid="104" name="T2.1?L3">
    <vt:lpwstr>Расход электроэнергии на собственные нужды</vt:lpwstr>
  </property>
  <property fmtid="{D5CDD505-2E9C-101B-9397-08002B2CF9AE}" pid="105" name="T2.1?L3.1">
    <vt:lpwstr>Расход электроэнергии на собственные нужды, ТЭС</vt:lpwstr>
  </property>
  <property fmtid="{D5CDD505-2E9C-101B-9397-08002B2CF9AE}" pid="106" name="T2.1?L3.1.1">
    <vt:lpwstr>Расход электроэнергии на собственные нужды ТЭС на производство электроэнергии</vt:lpwstr>
  </property>
  <property fmtid="{D5CDD505-2E9C-101B-9397-08002B2CF9AE}" pid="107" name="T2.1?L3.1.1.ПРЦ">
    <vt:lpwstr>Расход электроэнергии на собственные нужды ТЭС на производство электроэнергии, процентов</vt:lpwstr>
  </property>
  <property fmtid="{D5CDD505-2E9C-101B-9397-08002B2CF9AE}" pid="108" name="T2.1?L3.1.2">
    <vt:lpwstr>Расход электроэнергии на собственные нужды ТЭС на производство тепловой энергии</vt:lpwstr>
  </property>
  <property fmtid="{D5CDD505-2E9C-101B-9397-08002B2CF9AE}" pid="109" name="T2.1?L3.1.2.ГКАЛЧ">
    <vt:lpwstr>Расход электроэнергии на собственные нужды ТЭС на производство тепловой энергии, кВт.ч/Гкал</vt:lpwstr>
  </property>
  <property fmtid="{D5CDD505-2E9C-101B-9397-08002B2CF9AE}" pid="110" name="T2.1?L3.2">
    <vt:lpwstr>Расход электроэнергии на собственные нужды ГЭС</vt:lpwstr>
  </property>
  <property fmtid="{D5CDD505-2E9C-101B-9397-08002B2CF9AE}" pid="111" name="T2.1?L3.2.ПРЦ">
    <vt:lpwstr>Расход электроэнергии на собственные нужды ГЭС, процентов</vt:lpwstr>
  </property>
  <property fmtid="{D5CDD505-2E9C-101B-9397-08002B2CF9AE}" pid="112" name="T2.1?L4">
    <vt:lpwstr>Отпуск электроэнергии с шин, всего</vt:lpwstr>
  </property>
  <property fmtid="{D5CDD505-2E9C-101B-9397-08002B2CF9AE}" pid="113" name="T2.1?L5">
    <vt:lpwstr>Расход электроэнергии на производственные и хозяйственные нужды ПЭ</vt:lpwstr>
  </property>
  <property fmtid="{D5CDD505-2E9C-101B-9397-08002B2CF9AE}" pid="114" name="T2.1?L6">
    <vt:lpwstr>Потери электроэнергии в пристанционных узлах</vt:lpwstr>
  </property>
  <property fmtid="{D5CDD505-2E9C-101B-9397-08002B2CF9AE}" pid="115" name="T2.1?L7">
    <vt:lpwstr>Полезный отпуск ПЭ, всего</vt:lpwstr>
  </property>
  <property fmtid="{D5CDD505-2E9C-101B-9397-08002B2CF9AE}" pid="116" name="T2.1?L7.1">
    <vt:lpwstr>Полезный отпуск ТЭС, всего</vt:lpwstr>
  </property>
  <property fmtid="{D5CDD505-2E9C-101B-9397-08002B2CF9AE}" pid="117" name="T2.2?L1">
    <vt:lpwstr>Полезный отпуск ПЭ</vt:lpwstr>
  </property>
  <property fmtid="{D5CDD505-2E9C-101B-9397-08002B2CF9AE}" pid="118" name="T2.2?L2">
    <vt:lpwstr>Покупная электроэнергия</vt:lpwstr>
  </property>
  <property fmtid="{D5CDD505-2E9C-101B-9397-08002B2CF9AE}" pid="119" name="T2.2?L2.1">
    <vt:lpwstr>Покупная электроэнергия с оптового рынка</vt:lpwstr>
  </property>
  <property fmtid="{D5CDD505-2E9C-101B-9397-08002B2CF9AE}" pid="120" name="T2.2?L2.2">
    <vt:lpwstr>Покупная электроэнергия от блок-станций</vt:lpwstr>
  </property>
  <property fmtid="{D5CDD505-2E9C-101B-9397-08002B2CF9AE}" pid="121" name="T2.2?L2.3">
    <vt:lpwstr>Покупная электроэнергия от других поставщиков</vt:lpwstr>
  </property>
  <property fmtid="{D5CDD505-2E9C-101B-9397-08002B2CF9AE}" pid="122" name="T2.2?L3">
    <vt:lpwstr>Потери электроэнергии в сетях</vt:lpwstr>
  </property>
  <property fmtid="{D5CDD505-2E9C-101B-9397-08002B2CF9AE}" pid="123" name="T2.2?L3.1">
    <vt:lpwstr>Потери электроэнергии в сетях, % к отпуску в сеть</vt:lpwstr>
  </property>
  <property fmtid="{D5CDD505-2E9C-101B-9397-08002B2CF9AE}" pid="124" name="T2.2?L4">
    <vt:lpwstr>Расход электроэнергии на производственные и хозяйственные нужды</vt:lpwstr>
  </property>
  <property fmtid="{D5CDD505-2E9C-101B-9397-08002B2CF9AE}" pid="125" name="T2.2?L4.1">
    <vt:lpwstr>Расход электроэнергии для закачки воды ГАЭС</vt:lpwstr>
  </property>
  <property fmtid="{D5CDD505-2E9C-101B-9397-08002B2CF9AE}" pid="126" name="T2.2?L4.2">
    <vt:lpwstr>Расход электроэнергии для электробойлерных</vt:lpwstr>
  </property>
  <property fmtid="{D5CDD505-2E9C-101B-9397-08002B2CF9AE}" pid="127" name="T2.2?L4.3">
    <vt:lpwstr>Расход электроэнергии для котельных</vt:lpwstr>
  </property>
  <property fmtid="{D5CDD505-2E9C-101B-9397-08002B2CF9AE}" pid="128" name="T2.2?L5">
    <vt:lpwstr>Полезный отпуск электроэнергии ЭСО , всего</vt:lpwstr>
  </property>
  <property fmtid="{D5CDD505-2E9C-101B-9397-08002B2CF9AE}" pid="129" name="T2.2?L5.1">
    <vt:lpwstr>Полезный отпуск электроэнергии ЭСО , передача электроэнергии на оптовый рынок</vt:lpwstr>
  </property>
  <property fmtid="{D5CDD505-2E9C-101B-9397-08002B2CF9AE}" pid="130" name="T2.2?L5.2">
    <vt:lpwstr>Полезный отпуск электроэнергии ЭСО , отпуск электроэнергии по прямым договорам</vt:lpwstr>
  </property>
  <property fmtid="{D5CDD505-2E9C-101B-9397-08002B2CF9AE}" pid="131" name="T2.2?L5.3">
    <vt:lpwstr>Полезный отпуск электроэнергии ЭСО , полезный отпуск электроэнергии в общую сеть</vt:lpwstr>
  </property>
  <property fmtid="{D5CDD505-2E9C-101B-9397-08002B2CF9AE}" pid="132" name="T3?L1">
    <vt:lpwstr>Технические потери</vt:lpwstr>
  </property>
  <property fmtid="{D5CDD505-2E9C-101B-9397-08002B2CF9AE}" pid="133" name="T3?L1.1">
    <vt:lpwstr>Потери холостого хода в трансформаторах</vt:lpwstr>
  </property>
  <property fmtid="{D5CDD505-2E9C-101B-9397-08002B2CF9AE}" pid="134" name="T3?L1.1.а">
    <vt:lpwstr>Норматив потерь</vt:lpwstr>
  </property>
  <property fmtid="{D5CDD505-2E9C-101B-9397-08002B2CF9AE}" pid="135" name="T3?L1.1.б">
    <vt:lpwstr>Суммарная мощность трансформаторов</vt:lpwstr>
  </property>
  <property fmtid="{D5CDD505-2E9C-101B-9397-08002B2CF9AE}" pid="136" name="T3?L1.1.в">
    <vt:lpwstr>Продолжительность периода</vt:lpwstr>
  </property>
  <property fmtid="{D5CDD505-2E9C-101B-9397-08002B2CF9AE}" pid="137" name="T3?L1.2">
    <vt:lpwstr>Потери в БСК и СТК</vt:lpwstr>
  </property>
  <property fmtid="{D5CDD505-2E9C-101B-9397-08002B2CF9AE}" pid="138" name="T3?L1.2.а">
    <vt:lpwstr>Норматив потерь в БСК и СТК</vt:lpwstr>
  </property>
  <property fmtid="{D5CDD505-2E9C-101B-9397-08002B2CF9AE}" pid="139" name="T3?L1.2.б">
    <vt:lpwstr>Количество потерь в БСК и СТК</vt:lpwstr>
  </property>
  <property fmtid="{D5CDD505-2E9C-101B-9397-08002B2CF9AE}" pid="140" name="T3?L1.3">
    <vt:lpwstr>Потери в шунтирующих реакторах</vt:lpwstr>
  </property>
  <property fmtid="{D5CDD505-2E9C-101B-9397-08002B2CF9AE}" pid="141" name="T3?L1.3.а">
    <vt:lpwstr>Норматив потерь в шунтирующих реакторах</vt:lpwstr>
  </property>
  <property fmtid="{D5CDD505-2E9C-101B-9397-08002B2CF9AE}" pid="142" name="T3?L1.3.б">
    <vt:lpwstr>Количество потерь в  шунтирующих реакторах</vt:lpwstr>
  </property>
  <property fmtid="{D5CDD505-2E9C-101B-9397-08002B2CF9AE}" pid="143" name="T3?L1.4">
    <vt:lpwstr>Потери в синхронных компенсаторах (СК), всего</vt:lpwstr>
  </property>
  <property fmtid="{D5CDD505-2E9C-101B-9397-08002B2CF9AE}" pid="144" name="T3?L1.4.1">
    <vt:lpwstr>Потери в синхронных компенсаторах (СК)</vt:lpwstr>
  </property>
  <property fmtid="{D5CDD505-2E9C-101B-9397-08002B2CF9AE}" pid="145" name="T3?L1.4.1.а">
    <vt:lpwstr>Норматив потерь в СК</vt:lpwstr>
  </property>
  <property fmtid="{D5CDD505-2E9C-101B-9397-08002B2CF9AE}" pid="146" name="T3?L1.4.1.б">
    <vt:lpwstr>Количество в СК</vt:lpwstr>
  </property>
  <property fmtid="{D5CDD505-2E9C-101B-9397-08002B2CF9AE}" pid="147" name="T3?L1.5">
    <vt:lpwstr>Потери электрической энергии на корону, всего </vt:lpwstr>
  </property>
  <property fmtid="{D5CDD505-2E9C-101B-9397-08002B2CF9AE}" pid="148" name="T3?L1.5.1">
    <vt:lpwstr>Потери на корону</vt:lpwstr>
  </property>
  <property fmtid="{D5CDD505-2E9C-101B-9397-08002B2CF9AE}" pid="149" name="T3?L1.5.1.а">
    <vt:lpwstr>Норматив потерь на корону</vt:lpwstr>
  </property>
  <property fmtid="{D5CDD505-2E9C-101B-9397-08002B2CF9AE}" pid="150" name="T3?L1.5.1.б">
    <vt:lpwstr>Протяженность линий</vt:lpwstr>
  </property>
  <property fmtid="{D5CDD505-2E9C-101B-9397-08002B2CF9AE}" pid="151" name="T3?L1.6">
    <vt:lpwstr>Нагрузочные потери, всего</vt:lpwstr>
  </property>
  <property fmtid="{D5CDD505-2E9C-101B-9397-08002B2CF9AE}" pid="152" name="T3?L1.6.1">
    <vt:lpwstr>Нагрузочные потери в сети ВН, СН1, СН11</vt:lpwstr>
  </property>
  <property fmtid="{D5CDD505-2E9C-101B-9397-08002B2CF9AE}" pid="153" name="T3?L1.6.1.а">
    <vt:lpwstr>Норматив потерь в сети ВН, СН1, СН11</vt:lpwstr>
  </property>
  <property fmtid="{D5CDD505-2E9C-101B-9397-08002B2CF9AE}" pid="154" name="T3?L1.6.1.б">
    <vt:lpwstr>Отпуск в сеть</vt:lpwstr>
  </property>
  <property fmtid="{D5CDD505-2E9C-101B-9397-08002B2CF9AE}" pid="155" name="T3?L1.6.2">
    <vt:lpwstr>Нагрузочные потери в сети НН</vt:lpwstr>
  </property>
  <property fmtid="{D5CDD505-2E9C-101B-9397-08002B2CF9AE}" pid="156" name="T3?L1.6.2.а">
    <vt:lpwstr>Норматив потерь в сети НН</vt:lpwstr>
  </property>
  <property fmtid="{D5CDD505-2E9C-101B-9397-08002B2CF9AE}" pid="157" name="T3?L1.6.2.б">
    <vt:lpwstr>Протяженность линий 0,4 кВ </vt:lpwstr>
  </property>
  <property fmtid="{D5CDD505-2E9C-101B-9397-08002B2CF9AE}" pid="158" name="T3?L2">
    <vt:lpwstr>Расход электроэнергии на собственные нужды подстанций</vt:lpwstr>
  </property>
  <property fmtid="{D5CDD505-2E9C-101B-9397-08002B2CF9AE}" pid="159" name="T3?L3">
    <vt:lpwstr>Потери электроэнергии, обусловленные погрешностями приборов учета</vt:lpwstr>
  </property>
  <property fmtid="{D5CDD505-2E9C-101B-9397-08002B2CF9AE}" pid="160" name="T3?L4">
    <vt:lpwstr>Потери электроэнергии в сетях ЭСО, всего</vt:lpwstr>
  </property>
  <property fmtid="{D5CDD505-2E9C-101B-9397-08002B2CF9AE}" pid="161" name="T4?L1">
    <vt:lpwstr>Поступление эл.энергии в сеть, всего</vt:lpwstr>
  </property>
  <property fmtid="{D5CDD505-2E9C-101B-9397-08002B2CF9AE}" pid="162" name="T4?L1.1">
    <vt:lpwstr>Поступление электроэнергии в сеть из смежной сети по уровням напряжения</vt:lpwstr>
  </property>
  <property fmtid="{D5CDD505-2E9C-101B-9397-08002B2CF9AE}" pid="163" name="T4?L1.1.ВСЕГО">
    <vt:lpwstr>Поступление электроэнергии в сеть из смежной сети, всего</vt:lpwstr>
  </property>
  <property fmtid="{D5CDD505-2E9C-101B-9397-08002B2CF9AE}" pid="164" name="T4?L1.2">
    <vt:lpwstr>Поступление электроэнергии в сеть от электростанций ПЭ (ЭСО)</vt:lpwstr>
  </property>
  <property fmtid="{D5CDD505-2E9C-101B-9397-08002B2CF9AE}" pid="165" name="T4?L1.3">
    <vt:lpwstr>Поступление электроэнергии в сеть от других поставщиков (в т.ч. с оптового рынка)</vt:lpwstr>
  </property>
  <property fmtid="{D5CDD505-2E9C-101B-9397-08002B2CF9AE}" pid="166" name="T4?L1.4">
    <vt:lpwstr>Поступление электроэнергии в сеть от других организаций </vt:lpwstr>
  </property>
  <property fmtid="{D5CDD505-2E9C-101B-9397-08002B2CF9AE}" pid="167" name="T4?L2">
    <vt:lpwstr>Потери электроэнергии в сети </vt:lpwstr>
  </property>
  <property fmtid="{D5CDD505-2E9C-101B-9397-08002B2CF9AE}" pid="168" name="T4?L2.1">
    <vt:lpwstr>Потери электроэнергии в сети, %</vt:lpwstr>
  </property>
  <property fmtid="{D5CDD505-2E9C-101B-9397-08002B2CF9AE}" pid="169" name="T4?L3">
    <vt:lpwstr>Расход электроэнергии на производственные и хозяйственные нужды</vt:lpwstr>
  </property>
  <property fmtid="{D5CDD505-2E9C-101B-9397-08002B2CF9AE}" pid="170" name="T4?L4">
    <vt:lpwstr>Полезный отпуск из сети </vt:lpwstr>
  </property>
  <property fmtid="{D5CDD505-2E9C-101B-9397-08002B2CF9AE}" pid="171" name="T4?L4.1">
    <vt:lpwstr>Полезный отпуск из сети собственным потребителям ЭСО</vt:lpwstr>
  </property>
  <property fmtid="{D5CDD505-2E9C-101B-9397-08002B2CF9AE}" pid="172" name="T4?L4.1.1">
    <vt:lpwstr>Полезный отпуск из сети собственным потребителям ЭСО, присоединенным к центру питания на генераторном напряжении</vt:lpwstr>
  </property>
  <property fmtid="{D5CDD505-2E9C-101B-9397-08002B2CF9AE}" pid="173" name="T4?L4.2">
    <vt:lpwstr>Полезный отпуск из сети потребителям оптового рынка</vt:lpwstr>
  </property>
  <property fmtid="{D5CDD505-2E9C-101B-9397-08002B2CF9AE}" pid="174" name="T4?L4.3">
    <vt:lpwstr>Полезный отпуск из сети, сальдо переток в другие организации</vt:lpwstr>
  </property>
  <property fmtid="{D5CDD505-2E9C-101B-9397-08002B2CF9AE}" pid="175" name="T5?L1">
    <vt:lpwstr>Поступление мощности в сеть, всего</vt:lpwstr>
  </property>
  <property fmtid="{D5CDD505-2E9C-101B-9397-08002B2CF9AE}" pid="176" name="T5?L1.1">
    <vt:lpwstr>Поступление мощности из смежной сети</vt:lpwstr>
  </property>
  <property fmtid="{D5CDD505-2E9C-101B-9397-08002B2CF9AE}" pid="177" name="T5?L1.1.ВСЕГО">
    <vt:lpwstr>Поступление мощности из смежной сети, всего</vt:lpwstr>
  </property>
  <property fmtid="{D5CDD505-2E9C-101B-9397-08002B2CF9AE}" pid="178" name="T5?L1.2">
    <vt:lpwstr>Поступление мощности от электростанций ПЭ</vt:lpwstr>
  </property>
  <property fmtid="{D5CDD505-2E9C-101B-9397-08002B2CF9AE}" pid="179" name="T5?L1.3">
    <vt:lpwstr>Поступление мощности от других поставщиков (в т.ч. с оптового рынка)</vt:lpwstr>
  </property>
  <property fmtid="{D5CDD505-2E9C-101B-9397-08002B2CF9AE}" pid="180" name="T5?L1.4">
    <vt:lpwstr>Поступление мощности от других организаций </vt:lpwstr>
  </property>
  <property fmtid="{D5CDD505-2E9C-101B-9397-08002B2CF9AE}" pid="181" name="T5?L2">
    <vt:lpwstr>Потери в сети</vt:lpwstr>
  </property>
  <property fmtid="{D5CDD505-2E9C-101B-9397-08002B2CF9AE}" pid="182" name="T5?L2.1">
    <vt:lpwstr>Потери в сети, процентов</vt:lpwstr>
  </property>
  <property fmtid="{D5CDD505-2E9C-101B-9397-08002B2CF9AE}" pid="183" name="T5?L3">
    <vt:lpwstr>Мощность на производственные и хозяйственные нужды</vt:lpwstr>
  </property>
  <property fmtid="{D5CDD505-2E9C-101B-9397-08002B2CF9AE}" pid="184" name="T5?L4">
    <vt:lpwstr>Полезный отпуск мощности потребителям</vt:lpwstr>
  </property>
  <property fmtid="{D5CDD505-2E9C-101B-9397-08002B2CF9AE}" pid="185" name="T5?L4.1">
    <vt:lpwstr>Заявленная (расчетная) мощность собственных потребителей, пользующихся региональными электрическими сетями </vt:lpwstr>
  </property>
  <property fmtid="{D5CDD505-2E9C-101B-9397-08002B2CF9AE}" pid="186" name="T5?L4.2">
    <vt:lpwstr>Заявленная (расчетная) мощность потребителей оптового рынка</vt:lpwstr>
  </property>
  <property fmtid="{D5CDD505-2E9C-101B-9397-08002B2CF9AE}" pid="187" name="T5?L4.3">
    <vt:lpwstr>Полезный отпуск мощности в другие организации</vt:lpwstr>
  </property>
  <property fmtid="{D5CDD505-2E9C-101B-9397-08002B2CF9AE}" pid="188" name="T6?L1">
    <vt:lpwstr>Объем полезного отпуска электроэнергии</vt:lpwstr>
  </property>
  <property fmtid="{D5CDD505-2E9C-101B-9397-08002B2CF9AE}" pid="189" name="T6?L2">
    <vt:lpwstr>Заявленная (расчетная) мощность</vt:lpwstr>
  </property>
  <property fmtid="{D5CDD505-2E9C-101B-9397-08002B2CF9AE}" pid="190" name="T6?L3">
    <vt:lpwstr>Число часов использования мощности</vt:lpwstr>
  </property>
  <property fmtid="{D5CDD505-2E9C-101B-9397-08002B2CF9AE}" pid="191" name="T6?L4">
    <vt:lpwstr>Доля потребления на разных уровнях напряжения</vt:lpwstr>
  </property>
  <property fmtid="{D5CDD505-2E9C-101B-9397-08002B2CF9AE}" pid="192" name="T7?L1">
    <vt:lpwstr>Отпуск теплоэнергии</vt:lpwstr>
  </property>
  <property fmtid="{D5CDD505-2E9C-101B-9397-08002B2CF9AE}" pid="193" name="T7?L1.1">
    <vt:lpwstr>Отпуск тепловой энергии по СЦТ</vt:lpwstr>
  </property>
  <property fmtid="{D5CDD505-2E9C-101B-9397-08002B2CF9AE}" pid="194" name="T7?L1.2">
    <vt:lpwstr>Отпуск тепловой энергии от котельных</vt:lpwstr>
  </property>
  <property fmtid="{D5CDD505-2E9C-101B-9397-08002B2CF9AE}" pid="195" name="T7?L1.3">
    <vt:lpwstr>Отпуск тепловой энергии от электробойлерных</vt:lpwstr>
  </property>
  <property fmtid="{D5CDD505-2E9C-101B-9397-08002B2CF9AE}" pid="196" name="T7?L2">
    <vt:lpwstr>Покупная теплоэнергия</vt:lpwstr>
  </property>
  <property fmtid="{D5CDD505-2E9C-101B-9397-08002B2CF9AE}" pid="197" name="T7?L3">
    <vt:lpwstr>Отпуск теплоэнергии в сеть ЭСО</vt:lpwstr>
  </property>
  <property fmtid="{D5CDD505-2E9C-101B-9397-08002B2CF9AE}" pid="198" name="T7?L4">
    <vt:lpwstr>Потери теплоэнергии в сети ЭСО</vt:lpwstr>
  </property>
  <property fmtid="{D5CDD505-2E9C-101B-9397-08002B2CF9AE}" pid="199" name="T7?L5">
    <vt:lpwstr>Полезный отпуск теплоэнергии ЭСО</vt:lpwstr>
  </property>
  <property fmtid="{D5CDD505-2E9C-101B-9397-08002B2CF9AE}" pid="200" name="T7?L6">
    <vt:lpwstr>Потери тепловой энергии в сети ЭСО</vt:lpwstr>
  </property>
  <property fmtid="{D5CDD505-2E9C-101B-9397-08002B2CF9AE}" pid="201" name="T7?L7">
    <vt:lpwstr>Потери тепловой энергии в процентах к отпуску</vt:lpwstr>
  </property>
  <property fmtid="{D5CDD505-2E9C-101B-9397-08002B2CF9AE}" pid="202" name="T7?L8">
    <vt:lpwstr>Расход тепловой энергии на прочие хозяйственные нужды ЭСО</vt:lpwstr>
  </property>
  <property fmtid="{D5CDD505-2E9C-101B-9397-08002B2CF9AE}" pid="203" name="T7?L9">
    <vt:lpwstr>Полезный отпуск тепловой энергии на ЭСО</vt:lpwstr>
  </property>
  <property fmtid="{D5CDD505-2E9C-101B-9397-08002B2CF9AE}" pid="204" name="T8?L3">
    <vt:lpwstr>Тепловая мощность Тепловая мощность</vt:lpwstr>
  </property>
  <property fmtid="{D5CDD505-2E9C-101B-9397-08002B2CF9AE}" pid="205" name="T8?L4">
    <vt:lpwstr>Отпуск тепловой энергии Отпуск тепловой энергии</vt:lpwstr>
  </property>
  <property fmtid="{D5CDD505-2E9C-101B-9397-08002B2CF9AE}" pid="206" name="T8?L5">
    <vt:lpwstr>Число часов использования мощности Число часов использования мощности</vt:lpwstr>
  </property>
  <property fmtid="{D5CDD505-2E9C-101B-9397-08002B2CF9AE}" pid="207" name="T9?L10">
    <vt:lpwstr>Расход условного топлива на выработку электроэнергии</vt:lpwstr>
  </property>
  <property fmtid="{D5CDD505-2E9C-101B-9397-08002B2CF9AE}" pid="208" name="T9?L11">
    <vt:lpwstr>Отпуск теплоэнергии</vt:lpwstr>
  </property>
  <property fmtid="{D5CDD505-2E9C-101B-9397-08002B2CF9AE}" pid="209" name="T9?L12">
    <vt:lpwstr>Расход теплоэнергии на собственные (производственные) нужды</vt:lpwstr>
  </property>
  <property fmtid="{D5CDD505-2E9C-101B-9397-08002B2CF9AE}" pid="210" name="T9?L13">
    <vt:lpwstr>Удельный расход условного топлива на выработку теплоэнергии</vt:lpwstr>
  </property>
  <property fmtid="{D5CDD505-2E9C-101B-9397-08002B2CF9AE}" pid="211" name="T9?L14">
    <vt:lpwstr>Расход условного топлива на выработку теплоэнергии</vt:lpwstr>
  </property>
  <property fmtid="{D5CDD505-2E9C-101B-9397-08002B2CF9AE}" pid="212" name="T9?L15">
    <vt:lpwstr>Расход условного топлива - всего</vt:lpwstr>
  </property>
  <property fmtid="{D5CDD505-2E9C-101B-9397-08002B2CF9AE}" pid="213" name="T9?L3">
    <vt:lpwstr>Выработка электроэнергии</vt:lpwstr>
  </property>
  <property fmtid="{D5CDD505-2E9C-101B-9397-08002B2CF9AE}" pid="214" name="T9?L4">
    <vt:lpwstr>Расход электроэнергии на собственные нужды - всего</vt:lpwstr>
  </property>
  <property fmtid="{D5CDD505-2E9C-101B-9397-08002B2CF9AE}" pid="215" name="T9?L5">
    <vt:lpwstr>Расход электроэнергии на собственные нужды - в процентах от выработки</vt:lpwstr>
  </property>
  <property fmtid="{D5CDD505-2E9C-101B-9397-08002B2CF9AE}" pid="216" name="T9?L6">
    <vt:lpwstr>Расход электроэнергии на производство электроэнергии</vt:lpwstr>
  </property>
  <property fmtid="{D5CDD505-2E9C-101B-9397-08002B2CF9AE}" pid="217" name="T9?L7">
    <vt:lpwstr>Расход электроэнергии на производство электроэнергии - в процентах от выработки</vt:lpwstr>
  </property>
  <property fmtid="{D5CDD505-2E9C-101B-9397-08002B2CF9AE}" pid="218" name="T9?L8">
    <vt:lpwstr>Отпуск электроэнергии с шин</vt:lpwstr>
  </property>
  <property fmtid="{D5CDD505-2E9C-101B-9397-08002B2CF9AE}" pid="219" name="T9?L9">
    <vt:lpwstr>Удельный расход условного топлива на выработку электроэнергии</vt:lpwstr>
  </property>
  <property fmtid="{D5CDD505-2E9C-101B-9397-08002B2CF9AE}" pid="220" name="T10?L10">
    <vt:lpwstr>Норматив потерь при перевозке топлива</vt:lpwstr>
  </property>
  <property fmtid="{D5CDD505-2E9C-101B-9397-08002B2CF9AE}" pid="221" name="T10?L11">
    <vt:lpwstr>Цена франко станции назначения</vt:lpwstr>
  </property>
  <property fmtid="{D5CDD505-2E9C-101B-9397-08002B2CF9AE}" pid="222" name="T10?L12">
    <vt:lpwstr>Стоимость приобретенного топлива</vt:lpwstr>
  </property>
  <property fmtid="{D5CDD505-2E9C-101B-9397-08002B2CF9AE}" pid="223" name="T10?L13">
    <vt:lpwstr>Расход  натурального топлива, всего</vt:lpwstr>
  </property>
  <property fmtid="{D5CDD505-2E9C-101B-9397-08002B2CF9AE}" pid="224" name="T10?L14">
    <vt:lpwstr>Цена израсходованного топлива</vt:lpwstr>
  </property>
  <property fmtid="{D5CDD505-2E9C-101B-9397-08002B2CF9AE}" pid="225" name="T10?L15">
    <vt:lpwstr>Стоимость топлива, израсходованного за период</vt:lpwstr>
  </property>
  <property fmtid="{D5CDD505-2E9C-101B-9397-08002B2CF9AE}" pid="226" name="T10?L16">
    <vt:lpwstr>Остаток топлива на конец периода</vt:lpwstr>
  </property>
  <property fmtid="{D5CDD505-2E9C-101B-9397-08002B2CF9AE}" pid="227" name="T10?L17">
    <vt:lpwstr>Цена топлива на конец периода</vt:lpwstr>
  </property>
  <property fmtid="{D5CDD505-2E9C-101B-9397-08002B2CF9AE}" pid="228" name="T10?L18">
    <vt:lpwstr>Стоимость топлива на конец периода</vt:lpwstr>
  </property>
  <property fmtid="{D5CDD505-2E9C-101B-9397-08002B2CF9AE}" pid="229" name="T10?L3">
    <vt:lpwstr>Остаток топлива на начало периода</vt:lpwstr>
  </property>
  <property fmtid="{D5CDD505-2E9C-101B-9397-08002B2CF9AE}" pid="230" name="T10?L4">
    <vt:lpwstr>Цена топлива на начало периода</vt:lpwstr>
  </property>
  <property fmtid="{D5CDD505-2E9C-101B-9397-08002B2CF9AE}" pid="231" name="T10?L5">
    <vt:lpwstr>Стоимость топлива на начало периода</vt:lpwstr>
  </property>
  <property fmtid="{D5CDD505-2E9C-101B-9397-08002B2CF9AE}" pid="232" name="T10?L6">
    <vt:lpwstr>Приход натурального топлива, всего</vt:lpwstr>
  </property>
  <property fmtid="{D5CDD505-2E9C-101B-9397-08002B2CF9AE}" pid="233" name="T10?L7">
    <vt:lpwstr>Цена франко станции отправления</vt:lpwstr>
  </property>
  <property fmtid="{D5CDD505-2E9C-101B-9397-08002B2CF9AE}" pid="234" name="T10?L8">
    <vt:lpwstr>Дальность перевозки топлива</vt:lpwstr>
  </property>
  <property fmtid="{D5CDD505-2E9C-101B-9397-08002B2CF9AE}" pid="235" name="T10?L9">
    <vt:lpwstr>Тариф на перевозку топлива</vt:lpwstr>
  </property>
  <property fmtid="{D5CDD505-2E9C-101B-9397-08002B2CF9AE}" pid="236" name="T11?L10">
    <vt:lpwstr>Цена топлива (руб / т.н.т.)</vt:lpwstr>
  </property>
  <property fmtid="{D5CDD505-2E9C-101B-9397-08002B2CF9AE}" pid="237" name="T11?L11">
    <vt:lpwstr>Цена топлива (руб / тут)</vt:lpwstr>
  </property>
  <property fmtid="{D5CDD505-2E9C-101B-9397-08002B2CF9AE}" pid="238" name="T11?L12">
    <vt:lpwstr>Стоимость топлива, всего</vt:lpwstr>
  </property>
  <property fmtid="{D5CDD505-2E9C-101B-9397-08002B2CF9AE}" pid="239" name="T11?L13">
    <vt:lpwstr>Стоимость топлива, электроэнергия </vt:lpwstr>
  </property>
  <property fmtid="{D5CDD505-2E9C-101B-9397-08002B2CF9AE}" pid="240" name="T11?L14">
    <vt:lpwstr>Стоимость топлива, теплоэнергия</vt:lpwstr>
  </property>
  <property fmtid="{D5CDD505-2E9C-101B-9397-08002B2CF9AE}" pid="241" name="T11?L3">
    <vt:lpwstr>Расход топлива (тыс. тут), всего</vt:lpwstr>
  </property>
  <property fmtid="{D5CDD505-2E9C-101B-9397-08002B2CF9AE}" pid="242" name="T11?L4">
    <vt:lpwstr>Расход топлива на производство электроэнергии (тыс. тут)</vt:lpwstr>
  </property>
  <property fmtid="{D5CDD505-2E9C-101B-9397-08002B2CF9AE}" pid="243" name="T11?L5">
    <vt:lpwstr>Расход топлива на производство тепловой энергии (тыс. тут)</vt:lpwstr>
  </property>
  <property fmtid="{D5CDD505-2E9C-101B-9397-08002B2CF9AE}" pid="244" name="T11?L6">
    <vt:lpwstr>Расход топлива (тыс.тнт  (млн.м3)), всего</vt:lpwstr>
  </property>
  <property fmtid="{D5CDD505-2E9C-101B-9397-08002B2CF9AE}" pid="245" name="T11?L7">
    <vt:lpwstr>Расход топлива на производство электроэнергии (тыс.тнт  (млн.м3))</vt:lpwstr>
  </property>
  <property fmtid="{D5CDD505-2E9C-101B-9397-08002B2CF9AE}" pid="246" name="T11?L8">
    <vt:lpwstr>Расход топлива на производство тепловой энергии (тыс.тнт  (млн.м3))</vt:lpwstr>
  </property>
  <property fmtid="{D5CDD505-2E9C-101B-9397-08002B2CF9AE}" pid="247" name="T11?L9">
    <vt:lpwstr>Переводной коэффициент</vt:lpwstr>
  </property>
  <property fmtid="{D5CDD505-2E9C-101B-9397-08002B2CF9AE}" pid="248" name="T12?L10">
    <vt:lpwstr>Затраты на покупку - всего</vt:lpwstr>
  </property>
  <property fmtid="{D5CDD505-2E9C-101B-9397-08002B2CF9AE}" pid="249" name="T12?L3">
    <vt:lpwstr>Объем покупной энергии, млн.кВтч (тыс.Гкал)</vt:lpwstr>
  </property>
  <property fmtid="{D5CDD505-2E9C-101B-9397-08002B2CF9AE}" pid="250" name="T12?L4">
    <vt:lpwstr>Расчетная мощность, тыс.кВт (Гкал/ч)</vt:lpwstr>
  </property>
  <property fmtid="{D5CDD505-2E9C-101B-9397-08002B2CF9AE}" pid="251" name="T12?L5">
    <vt:lpwstr>Одноставочный тариф</vt:lpwstr>
  </property>
  <property fmtid="{D5CDD505-2E9C-101B-9397-08002B2CF9AE}" pid="252" name="T12?L6">
    <vt:lpwstr>Двухставочный тариф - ставка за мощность</vt:lpwstr>
  </property>
  <property fmtid="{D5CDD505-2E9C-101B-9397-08002B2CF9AE}" pid="253" name="T12?L7">
    <vt:lpwstr>Двухставочный тариф - ставка за энергию</vt:lpwstr>
  </property>
  <property fmtid="{D5CDD505-2E9C-101B-9397-08002B2CF9AE}" pid="254" name="T12?L8">
    <vt:lpwstr>Затраты на покупку энергии</vt:lpwstr>
  </property>
  <property fmtid="{D5CDD505-2E9C-101B-9397-08002B2CF9AE}" pid="255" name="T12?L9">
    <vt:lpwstr>Затраты на покупку мощности</vt:lpwstr>
  </property>
  <property fmtid="{D5CDD505-2E9C-101B-9397-08002B2CF9AE}" pid="256" name="T13?L3">
    <vt:lpwstr>Объем электроэнергии, по видам тарифов</vt:lpwstr>
  </property>
  <property fmtid="{D5CDD505-2E9C-101B-9397-08002B2CF9AE}" pid="257" name="T13?L4">
    <vt:lpwstr>Размер платы за услуги, по видам тарифов</vt:lpwstr>
  </property>
  <property fmtid="{D5CDD505-2E9C-101B-9397-08002B2CF9AE}" pid="258" name="T13?L5">
    <vt:lpwstr>Сумма платы за услуги, по видам тарифов</vt:lpwstr>
  </property>
  <property fmtid="{D5CDD505-2E9C-101B-9397-08002B2CF9AE}" pid="259" name="T14?L3">
    <vt:lpwstr>Выработка электроэнергии, облагаемой водным налогом</vt:lpwstr>
  </property>
  <property fmtid="{D5CDD505-2E9C-101B-9397-08002B2CF9AE}" pid="260" name="T14?L4">
    <vt:lpwstr>Ставка водного налога</vt:lpwstr>
  </property>
  <property fmtid="{D5CDD505-2E9C-101B-9397-08002B2CF9AE}" pid="261" name="T14?L5">
    <vt:lpwstr>Сумма платы по водному налогу</vt:lpwstr>
  </property>
  <property fmtid="{D5CDD505-2E9C-101B-9397-08002B2CF9AE}" pid="262" name="T15?L1">
    <vt:lpwstr>Сырье, основные материалы</vt:lpwstr>
  </property>
  <property fmtid="{D5CDD505-2E9C-101B-9397-08002B2CF9AE}" pid="263" name="T15?L10">
    <vt:lpwstr>Итого затрат</vt:lpwstr>
  </property>
  <property fmtid="{D5CDD505-2E9C-101B-9397-08002B2CF9AE}" pid="264" name="T15?L10.1">
    <vt:lpwstr>Итого затрат на ремонт</vt:lpwstr>
  </property>
  <property fmtid="{D5CDD505-2E9C-101B-9397-08002B2CF9AE}" pid="265" name="T15?L11">
    <vt:lpwstr>Недополученный по независящим причинам доход</vt:lpwstr>
  </property>
  <property fmtid="{D5CDD505-2E9C-101B-9397-08002B2CF9AE}" pid="266" name="T15?L12">
    <vt:lpwstr>Избыток средств, полученный в предыдущем периоде регулирования</vt:lpwstr>
  </property>
  <property fmtid="{D5CDD505-2E9C-101B-9397-08002B2CF9AE}" pid="267" name="T15?L13">
    <vt:lpwstr>Всего себестоимость товарной продукции по ЭСО</vt:lpwstr>
  </property>
  <property fmtid="{D5CDD505-2E9C-101B-9397-08002B2CF9AE}" pid="268" name="T15?L13.1">
    <vt:lpwstr>Всего себестоимость товарной продукции по ЭСО - электрическая энергия</vt:lpwstr>
  </property>
  <property fmtid="{D5CDD505-2E9C-101B-9397-08002B2CF9AE}" pid="269" name="T15?L13.1.1">
    <vt:lpwstr>Всего себестоимость товарной продукции по ЭСО - электрическая энергия - производство</vt:lpwstr>
  </property>
  <property fmtid="{D5CDD505-2E9C-101B-9397-08002B2CF9AE}" pid="270" name="T15?L13.1.2">
    <vt:lpwstr>Всего себестоимость товарной продукции по ЭСО - электрическая энергия - покупка</vt:lpwstr>
  </property>
  <property fmtid="{D5CDD505-2E9C-101B-9397-08002B2CF9AE}" pid="271" name="T15?L13.1.3">
    <vt:lpwstr>Всего себестоимость товарной продукции по ЭСО - электрическая энергия - передача по сетям</vt:lpwstr>
  </property>
  <property fmtid="{D5CDD505-2E9C-101B-9397-08002B2CF9AE}" pid="272" name="T15?L13.2">
    <vt:lpwstr>Всего себестоимость товарной продукции по ЭСО - тепловая энергия</vt:lpwstr>
  </property>
  <property fmtid="{D5CDD505-2E9C-101B-9397-08002B2CF9AE}" pid="273" name="T15?L13.2.1">
    <vt:lpwstr>Всего себестоимость товарной продукции по ЭСО - тепловая энергия - производство</vt:lpwstr>
  </property>
  <property fmtid="{D5CDD505-2E9C-101B-9397-08002B2CF9AE}" pid="274" name="T15?L13.2.3">
    <vt:lpwstr>Всего себестоимость товарной продукции по ЭСО - тепловая энергия - передача по сетям</vt:lpwstr>
  </property>
  <property fmtid="{D5CDD505-2E9C-101B-9397-08002B2CF9AE}" pid="275" name="T15?L13.3">
    <vt:lpwstr>Себестоимость прочих видов продукции, услуг</vt:lpwstr>
  </property>
  <property fmtid="{D5CDD505-2E9C-101B-9397-08002B2CF9AE}" pid="276" name="T15?L2">
    <vt:lpwstr>Вспомогательные материалы</vt:lpwstr>
  </property>
  <property fmtid="{D5CDD505-2E9C-101B-9397-08002B2CF9AE}" pid="277" name="T15?L2.1">
    <vt:lpwstr>Вспомогательные материалы на ремонт</vt:lpwstr>
  </property>
  <property fmtid="{D5CDD505-2E9C-101B-9397-08002B2CF9AE}" pid="278" name="T15?L3">
    <vt:lpwstr>Работы и услуги производ. характера</vt:lpwstr>
  </property>
  <property fmtid="{D5CDD505-2E9C-101B-9397-08002B2CF9AE}" pid="279" name="T15?L3.1">
    <vt:lpwstr>Ремонт</vt:lpwstr>
  </property>
  <property fmtid="{D5CDD505-2E9C-101B-9397-08002B2CF9AE}" pid="280" name="T15?L4">
    <vt:lpwstr>Топливо на технологические цели</vt:lpwstr>
  </property>
  <property fmtid="{D5CDD505-2E9C-101B-9397-08002B2CF9AE}" pid="281" name="T15?L5">
    <vt:lpwstr>Энергия </vt:lpwstr>
  </property>
  <property fmtid="{D5CDD505-2E9C-101B-9397-08002B2CF9AE}" pid="282" name="T15?L5.1">
    <vt:lpwstr>Энергия на технологические цели (покупная энергия Таблица № П1.12.)</vt:lpwstr>
  </property>
  <property fmtid="{D5CDD505-2E9C-101B-9397-08002B2CF9AE}" pid="283" name="T15?L5.2">
    <vt:lpwstr>Энергия на хозяйственные нужды</vt:lpwstr>
  </property>
  <property fmtid="{D5CDD505-2E9C-101B-9397-08002B2CF9AE}" pid="284" name="T15?L6">
    <vt:lpwstr>Затраты на оплату труда</vt:lpwstr>
  </property>
  <property fmtid="{D5CDD505-2E9C-101B-9397-08002B2CF9AE}" pid="285" name="T15?L6.1">
    <vt:lpwstr>Оплата труда ремонтных рабочих</vt:lpwstr>
  </property>
  <property fmtid="{D5CDD505-2E9C-101B-9397-08002B2CF9AE}" pid="286" name="T15?L7">
    <vt:lpwstr>Отчисления на социальные нужды</vt:lpwstr>
  </property>
  <property fmtid="{D5CDD505-2E9C-101B-9397-08002B2CF9AE}" pid="287" name="T15?L7.1">
    <vt:lpwstr>Отчисления на социальные нужды - на ремонт</vt:lpwstr>
  </property>
  <property fmtid="{D5CDD505-2E9C-101B-9397-08002B2CF9AE}" pid="288" name="T15?L8">
    <vt:lpwstr>Амортизация основных фондов</vt:lpwstr>
  </property>
  <property fmtid="{D5CDD505-2E9C-101B-9397-08002B2CF9AE}" pid="289" name="T15?L9">
    <vt:lpwstr>Прочие затраты всего</vt:lpwstr>
  </property>
  <property fmtid="{D5CDD505-2E9C-101B-9397-08002B2CF9AE}" pid="290" name="T15?L9.1">
    <vt:lpwstr>Целевые средства на НИОКР</vt:lpwstr>
  </property>
  <property fmtid="{D5CDD505-2E9C-101B-9397-08002B2CF9AE}" pid="291" name="T15?L9.3">
    <vt:lpwstr>Плата за предельно допустимые выбросы (сбросы)</vt:lpwstr>
  </property>
  <property fmtid="{D5CDD505-2E9C-101B-9397-08002B2CF9AE}" pid="292" name="T15?L9.4">
    <vt:lpwstr>Услуги субъектов ФОРЭМ (Таблица № П1.13.)</vt:lpwstr>
  </property>
  <property fmtid="{D5CDD505-2E9C-101B-9397-08002B2CF9AE}" pid="293" name="T15?L9.5">
    <vt:lpwstr>Отчисления в ремонтный фонд (в случае его формирования)</vt:lpwstr>
  </property>
  <property fmtid="{D5CDD505-2E9C-101B-9397-08002B2CF9AE}" pid="294" name="T15?L9.6">
    <vt:lpwstr>Водный налог (ГЭС)</vt:lpwstr>
  </property>
  <property fmtid="{D5CDD505-2E9C-101B-9397-08002B2CF9AE}" pid="295" name="T15?L9.7">
    <vt:lpwstr>Непроизводственные расходы (налоги и другие обязательные платежи и сборы)</vt:lpwstr>
  </property>
  <property fmtid="{D5CDD505-2E9C-101B-9397-08002B2CF9AE}" pid="296" name="T15?L9.7.1">
    <vt:lpwstr>Налог на землю</vt:lpwstr>
  </property>
  <property fmtid="{D5CDD505-2E9C-101B-9397-08002B2CF9AE}" pid="297" name="T15?L9.7.2">
    <vt:lpwstr>Транспортный налог</vt:lpwstr>
  </property>
  <property fmtid="{D5CDD505-2E9C-101B-9397-08002B2CF9AE}" pid="298" name="T15?L9.7.3">
    <vt:lpwstr>Налог на воду</vt:lpwstr>
  </property>
  <property fmtid="{D5CDD505-2E9C-101B-9397-08002B2CF9AE}" pid="299" name="T15?L9.8">
    <vt:lpwstr>Другие затраты, относимые на себестоимость продукции, всего</vt:lpwstr>
  </property>
  <property fmtid="{D5CDD505-2E9C-101B-9397-08002B2CF9AE}" pid="300" name="T15?L9.8.1">
    <vt:lpwstr>Другие затраты, относимые на себестоимость продукции</vt:lpwstr>
  </property>
  <property fmtid="{D5CDD505-2E9C-101B-9397-08002B2CF9AE}" pid="301" name="T16?L1">
    <vt:lpwstr>Численность</vt:lpwstr>
  </property>
  <property fmtid="{D5CDD505-2E9C-101B-9397-08002B2CF9AE}" pid="302" name="T16?L1.1">
    <vt:lpwstr>Численность ППП </vt:lpwstr>
  </property>
  <property fmtid="{D5CDD505-2E9C-101B-9397-08002B2CF9AE}" pid="303" name="T16?L10">
    <vt:lpwstr>Всего средства на оплату труда</vt:lpwstr>
  </property>
  <property fmtid="{D5CDD505-2E9C-101B-9397-08002B2CF9AE}" pid="304" name="T16?L10.1">
    <vt:lpwstr>Средства на оплату труда за счет себестоимости</vt:lpwstr>
  </property>
  <property fmtid="{D5CDD505-2E9C-101B-9397-08002B2CF9AE}" pid="305" name="T16?L11">
    <vt:lpwstr>Среднемесячный доход на 1 работника</vt:lpwstr>
  </property>
  <property fmtid="{D5CDD505-2E9C-101B-9397-08002B2CF9AE}" pid="306" name="T16?L12.1">
    <vt:lpwstr>Производство электроэнергии</vt:lpwstr>
  </property>
  <property fmtid="{D5CDD505-2E9C-101B-9397-08002B2CF9AE}" pid="307" name="T16?L12.2">
    <vt:lpwstr>Производство теплоэнергии</vt:lpwstr>
  </property>
  <property fmtid="{D5CDD505-2E9C-101B-9397-08002B2CF9AE}" pid="308" name="T16?L12.3">
    <vt:lpwstr>Передача электроэнергии</vt:lpwstr>
  </property>
  <property fmtid="{D5CDD505-2E9C-101B-9397-08002B2CF9AE}" pid="309" name="T16?L12.4">
    <vt:lpwstr>Передача теплоэнергии </vt:lpwstr>
  </property>
  <property fmtid="{D5CDD505-2E9C-101B-9397-08002B2CF9AE}" pid="310" name="T16?L12.5">
    <vt:lpwstr>Прочие виды деятельности</vt:lpwstr>
  </property>
  <property fmtid="{D5CDD505-2E9C-101B-9397-08002B2CF9AE}" pid="311" name="T16?L2">
    <vt:lpwstr>Среднемесячная зарплата ППП на 1-го работника (в составе себестоимости)</vt:lpwstr>
  </property>
  <property fmtid="{D5CDD505-2E9C-101B-9397-08002B2CF9AE}" pid="312" name="T16?L2.1">
    <vt:lpwstr>Тарифная ставка рабочего 1-го разряда</vt:lpwstr>
  </property>
  <property fmtid="{D5CDD505-2E9C-101B-9397-08002B2CF9AE}" pid="313" name="T16?L2.10">
    <vt:lpwstr>Выплата районных коэффициентов и северных надбавок</vt:lpwstr>
  </property>
  <property fmtid="{D5CDD505-2E9C-101B-9397-08002B2CF9AE}" pid="314" name="T16?L2.10.1">
    <vt:lpwstr>Выплаты по итогам  года, процент выплат</vt:lpwstr>
  </property>
  <property fmtid="{D5CDD505-2E9C-101B-9397-08002B2CF9AE}" pid="315" name="T16?L2.10.2">
    <vt:lpwstr>Выплаты по итогам  года, сумма выплат</vt:lpwstr>
  </property>
  <property fmtid="{D5CDD505-2E9C-101B-9397-08002B2CF9AE}" pid="316" name="T16?L2.2">
    <vt:lpwstr>Дефлятор по заработной плате</vt:lpwstr>
  </property>
  <property fmtid="{D5CDD505-2E9C-101B-9397-08002B2CF9AE}" pid="317" name="T16?L2.3">
    <vt:lpwstr>Тарифная ставка рабочего 1-го разряда с учетом дефлятора</vt:lpwstr>
  </property>
  <property fmtid="{D5CDD505-2E9C-101B-9397-08002B2CF9AE}" pid="318" name="T16?L2.4">
    <vt:lpwstr>Средняя ступень по оплате труда</vt:lpwstr>
  </property>
  <property fmtid="{D5CDD505-2E9C-101B-9397-08002B2CF9AE}" pid="319" name="T16?L2.5">
    <vt:lpwstr>Тарифный коэффициент соответствующий ступени по оплате труда</vt:lpwstr>
  </property>
  <property fmtid="{D5CDD505-2E9C-101B-9397-08002B2CF9AE}" pid="320" name="T16?L2.6.1">
    <vt:lpwstr>Доплаты стимулирующего и компенсирующего характера в процентах</vt:lpwstr>
  </property>
  <property fmtid="{D5CDD505-2E9C-101B-9397-08002B2CF9AE}" pid="321" name="T16?L2.6.2">
    <vt:lpwstr>Выплаты, связанные с режимом работы в условиями труда 1 работника, сумма выплат</vt:lpwstr>
  </property>
  <property fmtid="{D5CDD505-2E9C-101B-9397-08002B2CF9AE}" pid="322" name="T16?L2.7">
    <vt:lpwstr>Текущее премирование</vt:lpwstr>
  </property>
  <property fmtid="{D5CDD505-2E9C-101B-9397-08002B2CF9AE}" pid="323" name="T16?L2.7.1">
    <vt:lpwstr>Выплаты, связанные с режимом работы в условиями труда 1 работника, процент выплат</vt:lpwstr>
  </property>
  <property fmtid="{D5CDD505-2E9C-101B-9397-08002B2CF9AE}" pid="324" name="T16?L2.7.2">
    <vt:lpwstr>Выплаты, связанные с режимом работы в условиями труда 1 работника, сумма выплат</vt:lpwstr>
  </property>
  <property fmtid="{D5CDD505-2E9C-101B-9397-08002B2CF9AE}" pid="325" name="T16?L2.8">
    <vt:lpwstr>Выплата вознаграждений за выслугу лет</vt:lpwstr>
  </property>
  <property fmtid="{D5CDD505-2E9C-101B-9397-08002B2CF9AE}" pid="326" name="T16?L2.8.1">
    <vt:lpwstr>Текущее премирование, процент выплат</vt:lpwstr>
  </property>
  <property fmtid="{D5CDD505-2E9C-101B-9397-08002B2CF9AE}" pid="327" name="T16?L2.8.2">
    <vt:lpwstr>Текущее премирование, сумма выплат</vt:lpwstr>
  </property>
  <property fmtid="{D5CDD505-2E9C-101B-9397-08002B2CF9AE}" pid="328" name="T16?L2.9">
    <vt:lpwstr>Выплата вознаграждений по итогам работы за год</vt:lpwstr>
  </property>
  <property fmtid="{D5CDD505-2E9C-101B-9397-08002B2CF9AE}" pid="329" name="T16?L2.9.1">
    <vt:lpwstr>Вознаграждение за выслугу лет, процент выплат</vt:lpwstr>
  </property>
  <property fmtid="{D5CDD505-2E9C-101B-9397-08002B2CF9AE}" pid="330" name="T16?L2.9.2">
    <vt:lpwstr>Вознаграждение за выслугу лет, сумма выплат</vt:lpwstr>
  </property>
  <property fmtid="{D5CDD505-2E9C-101B-9397-08002B2CF9AE}" pid="331" name="T16?L3">
    <vt:lpwstr>Итого расчетная средняя зарплата ППП на 1-го чел. в месяц </vt:lpwstr>
  </property>
  <property fmtid="{D5CDD505-2E9C-101B-9397-08002B2CF9AE}" pid="332" name="T16?L4">
    <vt:lpwstr>Расчет средств на оплату труда ППП (в составе себестоимости)</vt:lpwstr>
  </property>
  <property fmtid="{D5CDD505-2E9C-101B-9397-08002B2CF9AE}" pid="333" name="T16?L4.1">
    <vt:lpwstr>Численность, принятая для расчета (базовый период - фактическая)</vt:lpwstr>
  </property>
  <property fmtid="{D5CDD505-2E9C-101B-9397-08002B2CF9AE}" pid="334" name="T16?L4.2">
    <vt:lpwstr>Среднемесячная оплата труда на 1 работника</vt:lpwstr>
  </property>
  <property fmtid="{D5CDD505-2E9C-101B-9397-08002B2CF9AE}" pid="335" name="T16?L4.3">
    <vt:lpwstr>Льготный проезд к месту отдыха</vt:lpwstr>
  </property>
  <property fmtid="{D5CDD505-2E9C-101B-9397-08002B2CF9AE}" pid="336" name="T16?L4.4">
    <vt:lpwstr>По постановлению от 03.11.94 г. №1206</vt:lpwstr>
  </property>
  <property fmtid="{D5CDD505-2E9C-101B-9397-08002B2CF9AE}" pid="337" name="T16?L4.5">
    <vt:lpwstr>Итого средства на оплату труда непромышленного персонала</vt:lpwstr>
  </property>
  <property fmtid="{D5CDD505-2E9C-101B-9397-08002B2CF9AE}" pid="338" name="T16?L5">
    <vt:lpwstr>Итого средства на оплату труда ППП </vt:lpwstr>
  </property>
  <property fmtid="{D5CDD505-2E9C-101B-9397-08002B2CF9AE}" pid="339" name="T16?L6">
    <vt:lpwstr>Итого средства на потребление</vt:lpwstr>
  </property>
  <property fmtid="{D5CDD505-2E9C-101B-9397-08002B2CF9AE}" pid="340" name="T16?L6.1">
    <vt:lpwstr>Численность, принятая для расчета (базовый период - фактическая)</vt:lpwstr>
  </property>
  <property fmtid="{D5CDD505-2E9C-101B-9397-08002B2CF9AE}" pid="341" name="T16?L6.2">
    <vt:lpwstr>Среднемесячная оплата труда на 1 работника</vt:lpwstr>
  </property>
  <property fmtid="{D5CDD505-2E9C-101B-9397-08002B2CF9AE}" pid="342" name="T16?L6.3">
    <vt:lpwstr>Льготный проезд к месту отдыха</vt:lpwstr>
  </property>
  <property fmtid="{D5CDD505-2E9C-101B-9397-08002B2CF9AE}" pid="343" name="T16?L6.4">
    <vt:lpwstr>По постановлению от 03.11.94 г. №1206</vt:lpwstr>
  </property>
  <property fmtid="{D5CDD505-2E9C-101B-9397-08002B2CF9AE}" pid="344" name="T16?L6.5">
    <vt:lpwstr>Итого средства на оплату труда непромышленного персонала</vt:lpwstr>
  </property>
  <property fmtid="{D5CDD505-2E9C-101B-9397-08002B2CF9AE}" pid="345" name="T16?L7">
    <vt:lpwstr>Среднемесячный доход на 1 работника</vt:lpwstr>
  </property>
  <property fmtid="{D5CDD505-2E9C-101B-9397-08002B2CF9AE}" pid="346" name="T16?L7.1">
    <vt:lpwstr>Численность всего, принятая для расчета (базовый период - фактическая)</vt:lpwstr>
  </property>
  <property fmtid="{D5CDD505-2E9C-101B-9397-08002B2CF9AE}" pid="347" name="T16?L7.2">
    <vt:lpwstr>Денежные выплаты на 1 работника в месяц</vt:lpwstr>
  </property>
  <property fmtid="{D5CDD505-2E9C-101B-9397-08002B2CF9AE}" pid="348" name="T16?L7.3">
    <vt:lpwstr>Итого по денежным выплатам</vt:lpwstr>
  </property>
  <property fmtid="{D5CDD505-2E9C-101B-9397-08002B2CF9AE}" pid="349" name="T16?L8">
    <vt:lpwstr>Итого средства на оплату труда</vt:lpwstr>
  </property>
  <property fmtid="{D5CDD505-2E9C-101B-9397-08002B2CF9AE}" pid="350" name="T16?L9">
    <vt:lpwstr>Фонд оплаты труда (с учетом выплат социального характера)</vt:lpwstr>
  </property>
  <property fmtid="{D5CDD505-2E9C-101B-9397-08002B2CF9AE}" pid="351" name="T16?L9.1">
    <vt:lpwstr>ППП за счет кап.стр-ва, НИОКР и пр.</vt:lpwstr>
  </property>
  <property fmtid="{D5CDD505-2E9C-101B-9397-08002B2CF9AE}" pid="352" name="T16?L9.2">
    <vt:lpwstr>Персонала несписочного состава</vt:lpwstr>
  </property>
  <property fmtid="{D5CDD505-2E9C-101B-9397-08002B2CF9AE}" pid="353" name="T16?L9.3">
    <vt:lpwstr>Компенсационные выплаты высвобождающимся работникам</vt:lpwstr>
  </property>
  <property fmtid="{D5CDD505-2E9C-101B-9397-08002B2CF9AE}" pid="354" name="T17?L1">
    <vt:lpwstr>Балансовая стоимость основных производственных фондов на начало периода регулирования</vt:lpwstr>
  </property>
  <property fmtid="{D5CDD505-2E9C-101B-9397-08002B2CF9AE}" pid="355" name="T17?L2">
    <vt:lpwstr>Ввод основных производственных фондов</vt:lpwstr>
  </property>
  <property fmtid="{D5CDD505-2E9C-101B-9397-08002B2CF9AE}" pid="356" name="T17?L3">
    <vt:lpwstr>Выбытие основных производственных фондов</vt:lpwstr>
  </property>
  <property fmtid="{D5CDD505-2E9C-101B-9397-08002B2CF9AE}" pid="357" name="T17?L4">
    <vt:lpwstr>Средняя стоимость основных производственных фондов</vt:lpwstr>
  </property>
  <property fmtid="{D5CDD505-2E9C-101B-9397-08002B2CF9AE}" pid="358" name="T17?L5">
    <vt:lpwstr>Средняя норма амортизации</vt:lpwstr>
  </property>
  <property fmtid="{D5CDD505-2E9C-101B-9397-08002B2CF9AE}" pid="359" name="T17?L6">
    <vt:lpwstr>Сумма амортизационных отчислений</vt:lpwstr>
  </property>
  <property fmtid="{D5CDD505-2E9C-101B-9397-08002B2CF9AE}" pid="360" name="T17?L6.1">
    <vt:lpwstr>Производство электроэнергии</vt:lpwstr>
  </property>
  <property fmtid="{D5CDD505-2E9C-101B-9397-08002B2CF9AE}" pid="361" name="T17?L6.2">
    <vt:lpwstr>Производство теплоэнергии</vt:lpwstr>
  </property>
  <property fmtid="{D5CDD505-2E9C-101B-9397-08002B2CF9AE}" pid="362" name="T17?L6.3">
    <vt:lpwstr>Передача электроэнергии</vt:lpwstr>
  </property>
  <property fmtid="{D5CDD505-2E9C-101B-9397-08002B2CF9AE}" pid="363" name="T17?L6.4">
    <vt:lpwstr>Передача теплоэнергии </vt:lpwstr>
  </property>
  <property fmtid="{D5CDD505-2E9C-101B-9397-08002B2CF9AE}" pid="364" name="T17?L6.6">
    <vt:lpwstr>Прочие виды деятельности</vt:lpwstr>
  </property>
  <property fmtid="{D5CDD505-2E9C-101B-9397-08002B2CF9AE}" pid="365" name="T17.1?L3">
    <vt:lpwstr>Cтоимость на начало регулируемого периода</vt:lpwstr>
  </property>
  <property fmtid="{D5CDD505-2E9C-101B-9397-08002B2CF9AE}" pid="366" name="T17.1?L4">
    <vt:lpwstr>Ввод основных производственных фондов</vt:lpwstr>
  </property>
  <property fmtid="{D5CDD505-2E9C-101B-9397-08002B2CF9AE}" pid="367" name="T17.1?L5">
    <vt:lpwstr>Выбытие основных производственных фондов</vt:lpwstr>
  </property>
  <property fmtid="{D5CDD505-2E9C-101B-9397-08002B2CF9AE}" pid="368" name="T17.1?L6">
    <vt:lpwstr>Cтоимость на конец регулируемого периода </vt:lpwstr>
  </property>
  <property fmtid="{D5CDD505-2E9C-101B-9397-08002B2CF9AE}" pid="369" name="T17.1?L7">
    <vt:lpwstr>Cреднегодовая стоимость </vt:lpwstr>
  </property>
  <property fmtid="{D5CDD505-2E9C-101B-9397-08002B2CF9AE}" pid="370" name="T17.1?L8">
    <vt:lpwstr>Амортизация</vt:lpwstr>
  </property>
  <property fmtid="{D5CDD505-2E9C-101B-9397-08002B2CF9AE}" pid="371" name="T18?L1">
    <vt:lpwstr>Топливо на технологические цели</vt:lpwstr>
  </property>
  <property fmtid="{D5CDD505-2E9C-101B-9397-08002B2CF9AE}" pid="372" name="T18?L10">
    <vt:lpwstr>Водный налог</vt:lpwstr>
  </property>
  <property fmtid="{D5CDD505-2E9C-101B-9397-08002B2CF9AE}" pid="373" name="T18?L11">
    <vt:lpwstr>Покупная электроэнергия</vt:lpwstr>
  </property>
  <property fmtid="{D5CDD505-2E9C-101B-9397-08002B2CF9AE}" pid="374" name="T18?L11.1">
    <vt:lpwstr>Относимая на условно-постоянные расходы</vt:lpwstr>
  </property>
  <property fmtid="{D5CDD505-2E9C-101B-9397-08002B2CF9AE}" pid="375" name="T18?L11.2">
    <vt:lpwstr>Относимая на переменные расходы</vt:lpwstr>
  </property>
  <property fmtid="{D5CDD505-2E9C-101B-9397-08002B2CF9AE}" pid="376" name="T18?L12">
    <vt:lpwstr>Недополученный по независящим причинам доход</vt:lpwstr>
  </property>
  <property fmtid="{D5CDD505-2E9C-101B-9397-08002B2CF9AE}" pid="377" name="T18?L13">
    <vt:lpwstr>Избыток средств, полученный в предыдущем периоде регулирования</vt:lpwstr>
  </property>
  <property fmtid="{D5CDD505-2E9C-101B-9397-08002B2CF9AE}" pid="378" name="T18?L14">
    <vt:lpwstr>Итого производственные расходы </vt:lpwstr>
  </property>
  <property fmtid="{D5CDD505-2E9C-101B-9397-08002B2CF9AE}" pid="379" name="T18?L15">
    <vt:lpwstr>Полезный отпуск электроэнергии</vt:lpwstr>
  </property>
  <property fmtid="{D5CDD505-2E9C-101B-9397-08002B2CF9AE}" pid="380" name="T18?L16">
    <vt:lpwstr>Себестоимость</vt:lpwstr>
  </property>
  <property fmtid="{D5CDD505-2E9C-101B-9397-08002B2CF9AE}" pid="381" name="T18?L16.1">
    <vt:lpwstr>Себестоимость - переменная составляющая </vt:lpwstr>
  </property>
  <property fmtid="{D5CDD505-2E9C-101B-9397-08002B2CF9AE}" pid="382" name="T18?L16.1.1">
    <vt:lpwstr>Себестоимость - топливная составляющая</vt:lpwstr>
  </property>
  <property fmtid="{D5CDD505-2E9C-101B-9397-08002B2CF9AE}" pid="383" name="T18?L16.1.2">
    <vt:lpwstr>Себестоимость - водный налог</vt:lpwstr>
  </property>
  <property fmtid="{D5CDD505-2E9C-101B-9397-08002B2CF9AE}" pid="384" name="T18?L16.1.3">
    <vt:lpwstr>Себестоимость - покупная электроэнергия</vt:lpwstr>
  </property>
  <property fmtid="{D5CDD505-2E9C-101B-9397-08002B2CF9AE}" pid="385" name="T18?L17">
    <vt:lpwstr>Условно-постоянные затраты</vt:lpwstr>
  </property>
  <property fmtid="{D5CDD505-2E9C-101B-9397-08002B2CF9AE}" pid="386" name="T18?L17.1">
    <vt:lpwstr>Условно-постоянные затраты по источникам энергии</vt:lpwstr>
  </property>
  <property fmtid="{D5CDD505-2E9C-101B-9397-08002B2CF9AE}" pid="387" name="T18?L17.2">
    <vt:lpwstr>Условно-постоянные затраты по сетям</vt:lpwstr>
  </property>
  <property fmtid="{D5CDD505-2E9C-101B-9397-08002B2CF9AE}" pid="388" name="T18?L17.3">
    <vt:lpwstr>Условно-постоянные затраты по покупной</vt:lpwstr>
  </property>
  <property fmtid="{D5CDD505-2E9C-101B-9397-08002B2CF9AE}" pid="389" name="T18?L17.4">
    <vt:lpwstr>Сумма общехозяйственных расходов</vt:lpwstr>
  </property>
  <property fmtid="{D5CDD505-2E9C-101B-9397-08002B2CF9AE}" pid="390" name="T18?L18">
    <vt:lpwstr>Условно-переменнные затраты</vt:lpwstr>
  </property>
  <property fmtid="{D5CDD505-2E9C-101B-9397-08002B2CF9AE}" pid="391" name="T18?L2">
    <vt:lpwstr>Вода на технологические цели</vt:lpwstr>
  </property>
  <property fmtid="{D5CDD505-2E9C-101B-9397-08002B2CF9AE}" pid="392" name="T18?L3">
    <vt:lpwstr>Основная оплата труда производственных рабочих</vt:lpwstr>
  </property>
  <property fmtid="{D5CDD505-2E9C-101B-9397-08002B2CF9AE}" pid="393" name="T18?L4">
    <vt:lpwstr>Дополнительная оплата труда производственных рабочих</vt:lpwstr>
  </property>
  <property fmtid="{D5CDD505-2E9C-101B-9397-08002B2CF9AE}" pid="394" name="T18?L5">
    <vt:lpwstr>Отчисления на соц. нужды с оплаты производственных рабочих</vt:lpwstr>
  </property>
  <property fmtid="{D5CDD505-2E9C-101B-9397-08002B2CF9AE}" pid="395" name="T18?L6">
    <vt:lpwstr>Расходы по содержание и эксплуатации оборудования</vt:lpwstr>
  </property>
  <property fmtid="{D5CDD505-2E9C-101B-9397-08002B2CF9AE}" pid="396" name="T18?L6.1">
    <vt:lpwstr>Амортизация производственного оборудования</vt:lpwstr>
  </property>
  <property fmtid="{D5CDD505-2E9C-101B-9397-08002B2CF9AE}" pid="397" name="T18?L6.2">
    <vt:lpwstr>Ремонт основного оборудования</vt:lpwstr>
  </property>
  <property fmtid="{D5CDD505-2E9C-101B-9397-08002B2CF9AE}" pid="398" name="T18?L6.3">
    <vt:lpwstr>Другие расходы по содержанию и эксплуатации оборудования</vt:lpwstr>
  </property>
  <property fmtid="{D5CDD505-2E9C-101B-9397-08002B2CF9AE}" pid="399" name="T18?L7">
    <vt:lpwstr>Расходы по подготовке и освоению производства (пусковые работы)</vt:lpwstr>
  </property>
  <property fmtid="{D5CDD505-2E9C-101B-9397-08002B2CF9AE}" pid="400" name="T18?L8">
    <vt:lpwstr>Цеховые расходы</vt:lpwstr>
  </property>
  <property fmtid="{D5CDD505-2E9C-101B-9397-08002B2CF9AE}" pid="401" name="T18?L9">
    <vt:lpwstr>Общехозяйственные расходы, всего</vt:lpwstr>
  </property>
  <property fmtid="{D5CDD505-2E9C-101B-9397-08002B2CF9AE}" pid="402" name="T18?L9.1">
    <vt:lpwstr>Целевые средства на НИОКР</vt:lpwstr>
  </property>
  <property fmtid="{D5CDD505-2E9C-101B-9397-08002B2CF9AE}" pid="403" name="T18?L9.2">
    <vt:lpwstr>Средства на страхование</vt:lpwstr>
  </property>
  <property fmtid="{D5CDD505-2E9C-101B-9397-08002B2CF9AE}" pid="404" name="T18?L9.3">
    <vt:lpwstr>Плата за предельно допустимые выбросы (сбросы) загрязняющих вещеcтв</vt:lpwstr>
  </property>
  <property fmtid="{D5CDD505-2E9C-101B-9397-08002B2CF9AE}" pid="405" name="T18?L9.5">
    <vt:lpwstr>Отчисления в ремонтный фонд в случае его формирования</vt:lpwstr>
  </property>
  <property fmtid="{D5CDD505-2E9C-101B-9397-08002B2CF9AE}" pid="406" name="T18?L9.6">
    <vt:lpwstr>Непроизводственные расходы (налоги и другие обязательные платежи и сборы) всего</vt:lpwstr>
  </property>
  <property fmtid="{D5CDD505-2E9C-101B-9397-08002B2CF9AE}" pid="407" name="T18?L9.6.x">
    <vt:lpwstr>Непроизводственные расходы (налоги и другие обязательные платежи и сборы)</vt:lpwstr>
  </property>
  <property fmtid="{D5CDD505-2E9C-101B-9397-08002B2CF9AE}" pid="408" name="T18?L9.7">
    <vt:lpwstr>Другие затраты, относимые на себестоимость продукции всего</vt:lpwstr>
  </property>
  <property fmtid="{D5CDD505-2E9C-101B-9397-08002B2CF9AE}" pid="409" name="T18?L9.7.x">
    <vt:lpwstr>Другие затраты, относимые на себестоимость продукции</vt:lpwstr>
  </property>
  <property fmtid="{D5CDD505-2E9C-101B-9397-08002B2CF9AE}" pid="410" name="T18?L9.4">
    <vt:lpwstr>Оплата за услуги по организации функционирования и развитию ЕЭС России, ОДУ, АТС ФОРЭМ, ФСК</vt:lpwstr>
  </property>
  <property fmtid="{D5CDD505-2E9C-101B-9397-08002B2CF9AE}" pid="411" name="T18.1?L0.1">
    <vt:lpwstr>Производственная себестоимость источников энергии</vt:lpwstr>
  </property>
  <property fmtid="{D5CDD505-2E9C-101B-9397-08002B2CF9AE}" pid="412" name="T18.1?L0.2">
    <vt:lpwstr>Общесистемные расходы</vt:lpwstr>
  </property>
  <property fmtid="{D5CDD505-2E9C-101B-9397-08002B2CF9AE}" pid="413" name="T18.1?L1">
    <vt:lpwstr>Топливо на технологические цели</vt:lpwstr>
  </property>
  <property fmtid="{D5CDD505-2E9C-101B-9397-08002B2CF9AE}" pid="414" name="T18.1?L10">
    <vt:lpwstr>Водный налог</vt:lpwstr>
  </property>
  <property fmtid="{D5CDD505-2E9C-101B-9397-08002B2CF9AE}" pid="415" name="T18.1?L11">
    <vt:lpwstr>Недополученный по независящим причинам доход</vt:lpwstr>
  </property>
  <property fmtid="{D5CDD505-2E9C-101B-9397-08002B2CF9AE}" pid="416" name="T18.1?L12">
    <vt:lpwstr>Избыток средств, полученный в предыдущем периоде регулирования</vt:lpwstr>
  </property>
  <property fmtid="{D5CDD505-2E9C-101B-9397-08002B2CF9AE}" pid="417" name="T18.1?L13">
    <vt:lpwstr>Итого производственные расходы</vt:lpwstr>
  </property>
  <property fmtid="{D5CDD505-2E9C-101B-9397-08002B2CF9AE}" pid="418" name="T18.1?L14">
    <vt:lpwstr>Отпуск электроэнергии с шин</vt:lpwstr>
  </property>
  <property fmtid="{D5CDD505-2E9C-101B-9397-08002B2CF9AE}" pid="419" name="T18.1?L15">
    <vt:lpwstr>Удельные расходы</vt:lpwstr>
  </property>
  <property fmtid="{D5CDD505-2E9C-101B-9397-08002B2CF9AE}" pid="420" name="T18.1?L15.1">
    <vt:lpwstr>Удельные расходы - переменная составляющая</vt:lpwstr>
  </property>
  <property fmtid="{D5CDD505-2E9C-101B-9397-08002B2CF9AE}" pid="421" name="T18.1?L15.1.1">
    <vt:lpwstr>Удельные расходы - топливная составляющая</vt:lpwstr>
  </property>
  <property fmtid="{D5CDD505-2E9C-101B-9397-08002B2CF9AE}" pid="422" name="T18.1?L15.1.2">
    <vt:lpwstr>Удельные расходы - водный налог</vt:lpwstr>
  </property>
  <property fmtid="{D5CDD505-2E9C-101B-9397-08002B2CF9AE}" pid="423" name="T18.1?L16">
    <vt:lpwstr>Условно-постоянные затраты</vt:lpwstr>
  </property>
  <property fmtid="{D5CDD505-2E9C-101B-9397-08002B2CF9AE}" pid="424" name="T18.1?L16.1">
    <vt:lpwstr>Сумма общехозяйственных расходов </vt:lpwstr>
  </property>
  <property fmtid="{D5CDD505-2E9C-101B-9397-08002B2CF9AE}" pid="425" name="T18.1?L2">
    <vt:lpwstr>Вода на технологические цели</vt:lpwstr>
  </property>
  <property fmtid="{D5CDD505-2E9C-101B-9397-08002B2CF9AE}" pid="426" name="T18.1?L3">
    <vt:lpwstr>Основная оплата труда производственных рабочих</vt:lpwstr>
  </property>
  <property fmtid="{D5CDD505-2E9C-101B-9397-08002B2CF9AE}" pid="427" name="T18.1?L4">
    <vt:lpwstr>Дополнительная оплата труда производственных рабочих</vt:lpwstr>
  </property>
  <property fmtid="{D5CDD505-2E9C-101B-9397-08002B2CF9AE}" pid="428" name="T18.1?L5">
    <vt:lpwstr>Отчисления на соц. нужды с оплаты производственных рабочих</vt:lpwstr>
  </property>
  <property fmtid="{D5CDD505-2E9C-101B-9397-08002B2CF9AE}" pid="429" name="T18.1?L6">
    <vt:lpwstr>Расходы по содержание и эксплуатации оборудования</vt:lpwstr>
  </property>
  <property fmtid="{D5CDD505-2E9C-101B-9397-08002B2CF9AE}" pid="430" name="T18.1?L6.1">
    <vt:lpwstr>Амортизация производственного оборудования</vt:lpwstr>
  </property>
  <property fmtid="{D5CDD505-2E9C-101B-9397-08002B2CF9AE}" pid="431" name="T18.1?L6.2">
    <vt:lpwstr>Ремонт основного оборудования</vt:lpwstr>
  </property>
  <property fmtid="{D5CDD505-2E9C-101B-9397-08002B2CF9AE}" pid="432" name="T18.1?L6.3">
    <vt:lpwstr>Другие расходы по содержанию и эксплуатации оборудования</vt:lpwstr>
  </property>
  <property fmtid="{D5CDD505-2E9C-101B-9397-08002B2CF9AE}" pid="433" name="T18.1?L7">
    <vt:lpwstr>Расходы по подготовке и освоению производства (пусковые работы)</vt:lpwstr>
  </property>
  <property fmtid="{D5CDD505-2E9C-101B-9397-08002B2CF9AE}" pid="434" name="T18.1?L8">
    <vt:lpwstr>Цеховые расходы</vt:lpwstr>
  </property>
  <property fmtid="{D5CDD505-2E9C-101B-9397-08002B2CF9AE}" pid="435" name="T18.1?L9">
    <vt:lpwstr>Общехозяйственные расходы ТЭЦ, всего</vt:lpwstr>
  </property>
  <property fmtid="{D5CDD505-2E9C-101B-9397-08002B2CF9AE}" pid="436" name="T18.1?L9.1">
    <vt:lpwstr>Целевые средства на НИОКР</vt:lpwstr>
  </property>
  <property fmtid="{D5CDD505-2E9C-101B-9397-08002B2CF9AE}" pid="437" name="T18.1?L9.2">
    <vt:lpwstr>Средства на страхование </vt:lpwstr>
  </property>
  <property fmtid="{D5CDD505-2E9C-101B-9397-08002B2CF9AE}" pid="438" name="T18.1?L9.3">
    <vt:lpwstr>Плата за предельно допустимые выбросы (сбросы) загрязняющих вещетв</vt:lpwstr>
  </property>
  <property fmtid="{D5CDD505-2E9C-101B-9397-08002B2CF9AE}" pid="439" name="T18.1?L9.4">
    <vt:lpwstr>Отчисления в ремонтный фонд</vt:lpwstr>
  </property>
  <property fmtid="{D5CDD505-2E9C-101B-9397-08002B2CF9AE}" pid="440" name="T18.1?L9.5">
    <vt:lpwstr>Непроизводственные расходы (налоги и другие обязательные платежи и сборы) всего</vt:lpwstr>
  </property>
  <property fmtid="{D5CDD505-2E9C-101B-9397-08002B2CF9AE}" pid="441" name="T18.1?L9.5.x">
    <vt:lpwstr>Непроизводственные расходы (налоги и другие обязательные платежи и сборы)</vt:lpwstr>
  </property>
  <property fmtid="{D5CDD505-2E9C-101B-9397-08002B2CF9AE}" pid="442" name="T18.1?L9.6">
    <vt:lpwstr>Другие затраты, относимые на себестоимость продукции всего</vt:lpwstr>
  </property>
  <property fmtid="{D5CDD505-2E9C-101B-9397-08002B2CF9AE}" pid="443" name="T18.1?L9.6.x">
    <vt:lpwstr>Другие затраты, относимые на себестоимость продукции</vt:lpwstr>
  </property>
  <property fmtid="{D5CDD505-2E9C-101B-9397-08002B2CF9AE}" pid="444" name="T18.2?L0.1">
    <vt:lpwstr>Производственная себестоимость по электрическим сетям</vt:lpwstr>
  </property>
  <property fmtid="{D5CDD505-2E9C-101B-9397-08002B2CF9AE}" pid="445" name="T18.2?L0.2">
    <vt:lpwstr>Общесистемные расходы</vt:lpwstr>
  </property>
  <property fmtid="{D5CDD505-2E9C-101B-9397-08002B2CF9AE}" pid="446" name="T18.2?L0.3">
    <vt:lpwstr>Сбыт</vt:lpwstr>
  </property>
  <property fmtid="{D5CDD505-2E9C-101B-9397-08002B2CF9AE}" pid="447" name="T18.2?L1">
    <vt:lpwstr>Основная оплата труда производственных рабочих</vt:lpwstr>
  </property>
  <property fmtid="{D5CDD505-2E9C-101B-9397-08002B2CF9AE}" pid="448" name="T18.2?L10">
    <vt:lpwstr>Итого производственные расходы </vt:lpwstr>
  </property>
  <property fmtid="{D5CDD505-2E9C-101B-9397-08002B2CF9AE}" pid="449" name="T18.2?L11">
    <vt:lpwstr>Полезный отпуск электроэнергии без отпуска с шин ТЭЦ, млн.кВт.ч.</vt:lpwstr>
  </property>
  <property fmtid="{D5CDD505-2E9C-101B-9397-08002B2CF9AE}" pid="450" name="T18.2?L12">
    <vt:lpwstr>Себестоимость</vt:lpwstr>
  </property>
  <property fmtid="{D5CDD505-2E9C-101B-9397-08002B2CF9AE}" pid="451" name="T18.2?L13">
    <vt:lpwstr>Условно-постоянные затраты сетей</vt:lpwstr>
  </property>
  <property fmtid="{D5CDD505-2E9C-101B-9397-08002B2CF9AE}" pid="452" name="T18.2?L13.1">
    <vt:lpwstr>Сумма общехозяйственных расходов</vt:lpwstr>
  </property>
  <property fmtid="{D5CDD505-2E9C-101B-9397-08002B2CF9AE}" pid="453" name="T18.2?L13.x">
    <vt:lpwstr>Условно-постоянные затраты сетей по уровням напряжения</vt:lpwstr>
  </property>
  <property fmtid="{D5CDD505-2E9C-101B-9397-08002B2CF9AE}" pid="454" name="T18.2?L14">
    <vt:lpwstr>Услуги субъектов ФОРЭМ</vt:lpwstr>
  </property>
  <property fmtid="{D5CDD505-2E9C-101B-9397-08002B2CF9AE}" pid="455" name="T18.2?L2">
    <vt:lpwstr>Дополнительная оплата труда производственных рабочих</vt:lpwstr>
  </property>
  <property fmtid="{D5CDD505-2E9C-101B-9397-08002B2CF9AE}" pid="456" name="T18.2?L3">
    <vt:lpwstr>Отчисления на соц. нужды с оплаты производственных рабочих</vt:lpwstr>
  </property>
  <property fmtid="{D5CDD505-2E9C-101B-9397-08002B2CF9AE}" pid="457" name="T18.2?L4">
    <vt:lpwstr>Расходы по содержание и эксплуатации оборудования</vt:lpwstr>
  </property>
  <property fmtid="{D5CDD505-2E9C-101B-9397-08002B2CF9AE}" pid="458" name="T18.2?L4.1">
    <vt:lpwstr>Амортизация производственного оборудования</vt:lpwstr>
  </property>
  <property fmtid="{D5CDD505-2E9C-101B-9397-08002B2CF9AE}" pid="459" name="T18.2?L4.1.x">
    <vt:lpwstr>Амортизация производственного оборудования по уровням напряжения</vt:lpwstr>
  </property>
  <property fmtid="{D5CDD505-2E9C-101B-9397-08002B2CF9AE}" pid="460" name="T18.2?L4.2">
    <vt:lpwstr>Ремонт основного оборудования</vt:lpwstr>
  </property>
  <property fmtid="{D5CDD505-2E9C-101B-9397-08002B2CF9AE}" pid="461" name="T18.2?L4.3">
    <vt:lpwstr>Другие расходы по содержанию и эксплуатации оборудования</vt:lpwstr>
  </property>
  <property fmtid="{D5CDD505-2E9C-101B-9397-08002B2CF9AE}" pid="462" name="T18.2?L5">
    <vt:lpwstr>Расходы по подготовке и освоению производства (пусковые работы)</vt:lpwstr>
  </property>
  <property fmtid="{D5CDD505-2E9C-101B-9397-08002B2CF9AE}" pid="463" name="T18.2?L6">
    <vt:lpwstr>Цеховые расходы</vt:lpwstr>
  </property>
  <property fmtid="{D5CDD505-2E9C-101B-9397-08002B2CF9AE}" pid="464" name="T18.2?L7">
    <vt:lpwstr>Общехозяйственные расходы электрических сетей</vt:lpwstr>
  </property>
  <property fmtid="{D5CDD505-2E9C-101B-9397-08002B2CF9AE}" pid="465" name="T18.2?L7.1">
    <vt:lpwstr>Целевые средства на НИОКР</vt:lpwstr>
  </property>
  <property fmtid="{D5CDD505-2E9C-101B-9397-08002B2CF9AE}" pid="466" name="T18.2?L7.2">
    <vt:lpwstr>Средства на страхование</vt:lpwstr>
  </property>
  <property fmtid="{D5CDD505-2E9C-101B-9397-08002B2CF9AE}" pid="467" name="T18.2?L7.3">
    <vt:lpwstr>Плата за предельно допустимые выбросы (сбросы) загрязняющих вещетв</vt:lpwstr>
  </property>
  <property fmtid="{D5CDD505-2E9C-101B-9397-08002B2CF9AE}" pid="468" name="T18.2?L7.4">
    <vt:lpwstr>Отчисления в ремонтный фонд в случае его формирования</vt:lpwstr>
  </property>
  <property fmtid="{D5CDD505-2E9C-101B-9397-08002B2CF9AE}" pid="469" name="T18.2?L7.5">
    <vt:lpwstr>Непроизводственные расходы (налоги и другие обязательные платежи и сборы) всего</vt:lpwstr>
  </property>
  <property fmtid="{D5CDD505-2E9C-101B-9397-08002B2CF9AE}" pid="470" name="T18.2?L7.5.x">
    <vt:lpwstr>Непроизводственные расходы (налоги и другие обязательные платежи и сборы)</vt:lpwstr>
  </property>
  <property fmtid="{D5CDD505-2E9C-101B-9397-08002B2CF9AE}" pid="471" name="T18.2?L7.6">
    <vt:lpwstr>Другие затраты, относимые на себестоимость продукции всего</vt:lpwstr>
  </property>
  <property fmtid="{D5CDD505-2E9C-101B-9397-08002B2CF9AE}" pid="472" name="T18.2?L7.6.x">
    <vt:lpwstr>Другие затраты, относимые на себестоимость продукции</vt:lpwstr>
  </property>
  <property fmtid="{D5CDD505-2E9C-101B-9397-08002B2CF9AE}" pid="473" name="T18.2?L8">
    <vt:lpwstr>Недополученный по независящим причинам доход</vt:lpwstr>
  </property>
  <property fmtid="{D5CDD505-2E9C-101B-9397-08002B2CF9AE}" pid="474" name="T18.2?L9">
    <vt:lpwstr>Избыток средств, полученный в предыдущем периоде регулирования</vt:lpwstr>
  </property>
  <property fmtid="{D5CDD505-2E9C-101B-9397-08002B2CF9AE}" pid="475" name="T19?L0.1">
    <vt:lpwstr>Итого производственная себестоимость </vt:lpwstr>
  </property>
  <property fmtid="{D5CDD505-2E9C-101B-9397-08002B2CF9AE}" pid="476" name="T19?L0.2">
    <vt:lpwstr>Общесистемные расходы</vt:lpwstr>
  </property>
  <property fmtid="{D5CDD505-2E9C-101B-9397-08002B2CF9AE}" pid="477" name="T19?L1">
    <vt:lpwstr>Топливо на технологические цели</vt:lpwstr>
  </property>
  <property fmtid="{D5CDD505-2E9C-101B-9397-08002B2CF9AE}" pid="478" name="T19?L10">
    <vt:lpwstr>Покупная энергия</vt:lpwstr>
  </property>
  <property fmtid="{D5CDD505-2E9C-101B-9397-08002B2CF9AE}" pid="479" name="T19?L10.1">
    <vt:lpwstr>Относимая на условно-постоянные расходы</vt:lpwstr>
  </property>
  <property fmtid="{D5CDD505-2E9C-101B-9397-08002B2CF9AE}" pid="480" name="T19?L10.2">
    <vt:lpwstr>Относимая на переменные расходы</vt:lpwstr>
  </property>
  <property fmtid="{D5CDD505-2E9C-101B-9397-08002B2CF9AE}" pid="481" name="T19?L11">
    <vt:lpwstr>Недополученный по независящим причинам доход</vt:lpwstr>
  </property>
  <property fmtid="{D5CDD505-2E9C-101B-9397-08002B2CF9AE}" pid="482" name="T19?L12">
    <vt:lpwstr>Избыток средств, полученный в предыдущем периоде регулирования</vt:lpwstr>
  </property>
  <property fmtid="{D5CDD505-2E9C-101B-9397-08002B2CF9AE}" pid="483" name="T19?L13">
    <vt:lpwstr>Итого производственные расходы </vt:lpwstr>
  </property>
  <property fmtid="{D5CDD505-2E9C-101B-9397-08002B2CF9AE}" pid="484" name="T19?L14">
    <vt:lpwstr>Полезный отпуск теплоэнергииэнергии, тыс.Гкал.</vt:lpwstr>
  </property>
  <property fmtid="{D5CDD505-2E9C-101B-9397-08002B2CF9AE}" pid="485" name="T19?L15">
    <vt:lpwstr>Удельные расходы</vt:lpwstr>
  </property>
  <property fmtid="{D5CDD505-2E9C-101B-9397-08002B2CF9AE}" pid="486" name="T19?L15.1">
    <vt:lpwstr>Удельные расходы, переменная составляющая</vt:lpwstr>
  </property>
  <property fmtid="{D5CDD505-2E9C-101B-9397-08002B2CF9AE}" pid="487" name="T19?L15.1.1">
    <vt:lpwstr>Удельные расходы, топливная составляющая</vt:lpwstr>
  </property>
  <property fmtid="{D5CDD505-2E9C-101B-9397-08002B2CF9AE}" pid="488" name="T19?L15.1.2">
    <vt:lpwstr>Удельные расходы, покупная теплоэнергия</vt:lpwstr>
  </property>
  <property fmtid="{D5CDD505-2E9C-101B-9397-08002B2CF9AE}" pid="489" name="T19?L16">
    <vt:lpwstr>Условно-постоянные затраты</vt:lpwstr>
  </property>
  <property fmtid="{D5CDD505-2E9C-101B-9397-08002B2CF9AE}" pid="490" name="T19?L16.1">
    <vt:lpwstr>Условно-постоянные затраты по источникам энергии</vt:lpwstr>
  </property>
  <property fmtid="{D5CDD505-2E9C-101B-9397-08002B2CF9AE}" pid="491" name="T19?L16.2">
    <vt:lpwstr>Условно-постоянные затраты по сетям</vt:lpwstr>
  </property>
  <property fmtid="{D5CDD505-2E9C-101B-9397-08002B2CF9AE}" pid="492" name="T19?L16.3">
    <vt:lpwstr>Условно-постоянные затраты</vt:lpwstr>
  </property>
  <property fmtid="{D5CDD505-2E9C-101B-9397-08002B2CF9AE}" pid="493" name="T19?L2">
    <vt:lpwstr>Сумма общехозяйственных расходов</vt:lpwstr>
  </property>
  <property fmtid="{D5CDD505-2E9C-101B-9397-08002B2CF9AE}" pid="494" name="T19?L3">
    <vt:lpwstr>Основная оплата труда производственных рабочих</vt:lpwstr>
  </property>
  <property fmtid="{D5CDD505-2E9C-101B-9397-08002B2CF9AE}" pid="495" name="T19?L4">
    <vt:lpwstr>Дополнительная оплата труда производственных рабочих</vt:lpwstr>
  </property>
  <property fmtid="{D5CDD505-2E9C-101B-9397-08002B2CF9AE}" pid="496" name="T19?L5">
    <vt:lpwstr>Отчисления на соц. нужды с оплаты производственных рабочих</vt:lpwstr>
  </property>
  <property fmtid="{D5CDD505-2E9C-101B-9397-08002B2CF9AE}" pid="497" name="T19?L6">
    <vt:lpwstr>Расходы по содержание и эксплуатации оборудования</vt:lpwstr>
  </property>
  <property fmtid="{D5CDD505-2E9C-101B-9397-08002B2CF9AE}" pid="498" name="T19?L6.1">
    <vt:lpwstr>Амортизация производственного оборудования</vt:lpwstr>
  </property>
  <property fmtid="{D5CDD505-2E9C-101B-9397-08002B2CF9AE}" pid="499" name="T19?L6.2">
    <vt:lpwstr>Ремонт основного оборудования</vt:lpwstr>
  </property>
  <property fmtid="{D5CDD505-2E9C-101B-9397-08002B2CF9AE}" pid="500" name="T19?L6.3">
    <vt:lpwstr>Другие расходы по содержанию и эксплуатации оборудования</vt:lpwstr>
  </property>
  <property fmtid="{D5CDD505-2E9C-101B-9397-08002B2CF9AE}" pid="501" name="T19?L7">
    <vt:lpwstr>Расходы по подготовке и освоению производства (пусковые работы)</vt:lpwstr>
  </property>
  <property fmtid="{D5CDD505-2E9C-101B-9397-08002B2CF9AE}" pid="502" name="T19?L8">
    <vt:lpwstr>Цеховые расходы</vt:lpwstr>
  </property>
  <property fmtid="{D5CDD505-2E9C-101B-9397-08002B2CF9AE}" pid="503" name="T19?L9">
    <vt:lpwstr>Общехозяйственные расходы, всего</vt:lpwstr>
  </property>
  <property fmtid="{D5CDD505-2E9C-101B-9397-08002B2CF9AE}" pid="504" name="T19?L9.1">
    <vt:lpwstr>Целевые средства на НИОКР</vt:lpwstr>
  </property>
  <property fmtid="{D5CDD505-2E9C-101B-9397-08002B2CF9AE}" pid="505" name="T19?L9.2">
    <vt:lpwstr>Средства на страхование</vt:lpwstr>
  </property>
  <property fmtid="{D5CDD505-2E9C-101B-9397-08002B2CF9AE}" pid="506" name="T19?L9.3">
    <vt:lpwstr>Плата за предельно допустимые выбросы (сбросы) загрязняющих вещетв</vt:lpwstr>
  </property>
  <property fmtid="{D5CDD505-2E9C-101B-9397-08002B2CF9AE}" pid="507" name="T19?L9.4">
    <vt:lpwstr>Отчисления в ремонтный фонд в случае его формирования</vt:lpwstr>
  </property>
  <property fmtid="{D5CDD505-2E9C-101B-9397-08002B2CF9AE}" pid="508" name="T19?L9.5">
    <vt:lpwstr>Непроизводственные расходы (налоги и другие обязательные платежи и сборы), всего</vt:lpwstr>
  </property>
  <property fmtid="{D5CDD505-2E9C-101B-9397-08002B2CF9AE}" pid="509" name="T19?L9.5.x">
    <vt:lpwstr>Непроизводственные расходы (налоги и другие обязательные платежи и сборы)</vt:lpwstr>
  </property>
  <property fmtid="{D5CDD505-2E9C-101B-9397-08002B2CF9AE}" pid="510" name="T19?L9.6">
    <vt:lpwstr>Другие затраты, относимые на себестоимость продукции, всего</vt:lpwstr>
  </property>
  <property fmtid="{D5CDD505-2E9C-101B-9397-08002B2CF9AE}" pid="511" name="T19?L9.6.x">
    <vt:lpwstr>Другие затраты, относимые на себестоимость продукции</vt:lpwstr>
  </property>
  <property fmtid="{D5CDD505-2E9C-101B-9397-08002B2CF9AE}" pid="512" name="T19.1.1?L0.1">
    <vt:lpwstr>Производственная себестоимость источников энергии</vt:lpwstr>
  </property>
  <property fmtid="{D5CDD505-2E9C-101B-9397-08002B2CF9AE}" pid="513" name="T19.1.1?L0.2">
    <vt:lpwstr>Общесистемные расходы</vt:lpwstr>
  </property>
  <property fmtid="{D5CDD505-2E9C-101B-9397-08002B2CF9AE}" pid="514" name="T19.1.1?L1">
    <vt:lpwstr>Топливо на технологические цели</vt:lpwstr>
  </property>
  <property fmtid="{D5CDD505-2E9C-101B-9397-08002B2CF9AE}" pid="515" name="T19.1.1?L10">
    <vt:lpwstr>Недополученный по независящим причинам доход</vt:lpwstr>
  </property>
  <property fmtid="{D5CDD505-2E9C-101B-9397-08002B2CF9AE}" pid="516" name="T19.1.1?L11">
    <vt:lpwstr>Избыток средств, полученный в предыдущем периоде регулирования</vt:lpwstr>
  </property>
  <property fmtid="{D5CDD505-2E9C-101B-9397-08002B2CF9AE}" pid="517" name="T19.1.1?L12">
    <vt:lpwstr>Итого производственная себестоимость </vt:lpwstr>
  </property>
  <property fmtid="{D5CDD505-2E9C-101B-9397-08002B2CF9AE}" pid="518" name="T19.1.1?L13">
    <vt:lpwstr>Отпуск теплоэнергии от ТЭЦ</vt:lpwstr>
  </property>
  <property fmtid="{D5CDD505-2E9C-101B-9397-08002B2CF9AE}" pid="519" name="T19.1.1?L14">
    <vt:lpwstr>Себестоимость 1 000 Гкал</vt:lpwstr>
  </property>
  <property fmtid="{D5CDD505-2E9C-101B-9397-08002B2CF9AE}" pid="520" name="T19.1.1?L14.1">
    <vt:lpwstr>Себестоимость 1 000 Гкал - топливная составляющая</vt:lpwstr>
  </property>
  <property fmtid="{D5CDD505-2E9C-101B-9397-08002B2CF9AE}" pid="521" name="T19.1.1?L15">
    <vt:lpwstr>Условно-постоянные затраты</vt:lpwstr>
  </property>
  <property fmtid="{D5CDD505-2E9C-101B-9397-08002B2CF9AE}" pid="522" name="T19.1.1?L15.1">
    <vt:lpwstr>Условно-постоянные затраты - сумма общехозяйственных расходов</vt:lpwstr>
  </property>
  <property fmtid="{D5CDD505-2E9C-101B-9397-08002B2CF9AE}" pid="523" name="T19.1.1?L2">
    <vt:lpwstr>Вода на технологические цели</vt:lpwstr>
  </property>
  <property fmtid="{D5CDD505-2E9C-101B-9397-08002B2CF9AE}" pid="524" name="T19.1.1?L3">
    <vt:lpwstr>Основная оплата труда производственных рабочих</vt:lpwstr>
  </property>
  <property fmtid="{D5CDD505-2E9C-101B-9397-08002B2CF9AE}" pid="525" name="T19.1.1?L4">
    <vt:lpwstr>Дополнительная оплата труда производственных рабочих</vt:lpwstr>
  </property>
  <property fmtid="{D5CDD505-2E9C-101B-9397-08002B2CF9AE}" pid="526" name="T19.1.1?L5">
    <vt:lpwstr>Отчисления на соц. нужды с оплаты производственных рабочих</vt:lpwstr>
  </property>
  <property fmtid="{D5CDD505-2E9C-101B-9397-08002B2CF9AE}" pid="527" name="T19.1.1?L6">
    <vt:lpwstr>Расходы по содержание и эксплуатации оборудования</vt:lpwstr>
  </property>
  <property fmtid="{D5CDD505-2E9C-101B-9397-08002B2CF9AE}" pid="528" name="T19.1.1?L6.1">
    <vt:lpwstr>Амортизация производственного оборудования</vt:lpwstr>
  </property>
  <property fmtid="{D5CDD505-2E9C-101B-9397-08002B2CF9AE}" pid="529" name="T19.1.1?L6.2">
    <vt:lpwstr>Ремонт основного оборудования</vt:lpwstr>
  </property>
  <property fmtid="{D5CDD505-2E9C-101B-9397-08002B2CF9AE}" pid="530" name="T19.1.1?L6.3">
    <vt:lpwstr>Другие расходы по содержанию и эксплуатации оборудования</vt:lpwstr>
  </property>
  <property fmtid="{D5CDD505-2E9C-101B-9397-08002B2CF9AE}" pid="531" name="T19.1.1?L7">
    <vt:lpwstr>Расходы по подготовке и освоению производства (пусковые работы)</vt:lpwstr>
  </property>
  <property fmtid="{D5CDD505-2E9C-101B-9397-08002B2CF9AE}" pid="532" name="T19.1.1?L8">
    <vt:lpwstr>Цеховые расходы</vt:lpwstr>
  </property>
  <property fmtid="{D5CDD505-2E9C-101B-9397-08002B2CF9AE}" pid="533" name="T19.1.1?L9">
    <vt:lpwstr>Общехозяйственные расходы ТЭЦ, всего</vt:lpwstr>
  </property>
  <property fmtid="{D5CDD505-2E9C-101B-9397-08002B2CF9AE}" pid="534" name="T19.1.1?L9.1">
    <vt:lpwstr>Целевые средства на НИОКР</vt:lpwstr>
  </property>
  <property fmtid="{D5CDD505-2E9C-101B-9397-08002B2CF9AE}" pid="535" name="T19.1.1?L9.2">
    <vt:lpwstr>Средства на страхование</vt:lpwstr>
  </property>
  <property fmtid="{D5CDD505-2E9C-101B-9397-08002B2CF9AE}" pid="536" name="T19.1.1?L9.3">
    <vt:lpwstr>Плата за предельно допустимые выбросы (сбросы) загрязняющих вещетв</vt:lpwstr>
  </property>
  <property fmtid="{D5CDD505-2E9C-101B-9397-08002B2CF9AE}" pid="537" name="T19.1.1?L9.4">
    <vt:lpwstr>Отчисления в ремонтный фонд в случае его формирования</vt:lpwstr>
  </property>
  <property fmtid="{D5CDD505-2E9C-101B-9397-08002B2CF9AE}" pid="538" name="T19.1.1?L9.5">
    <vt:lpwstr>Непроизводственные расходы (налоги и другие обязательные платежи и сборы) всего</vt:lpwstr>
  </property>
  <property fmtid="{D5CDD505-2E9C-101B-9397-08002B2CF9AE}" pid="539" name="T19.1.1?L9.5.x">
    <vt:lpwstr>Непроизводственные расходы (налоги и другие обязательные платежи и сборы)</vt:lpwstr>
  </property>
  <property fmtid="{D5CDD505-2E9C-101B-9397-08002B2CF9AE}" pid="540" name="T19.1.1?L9.6">
    <vt:lpwstr>Другие затраты, относимые на себестоимость продукции всего</vt:lpwstr>
  </property>
  <property fmtid="{D5CDD505-2E9C-101B-9397-08002B2CF9AE}" pid="541" name="T19.1.1?L9.6.x">
    <vt:lpwstr>Другие затраты, относимые на себестоимость продукции</vt:lpwstr>
  </property>
  <property fmtid="{D5CDD505-2E9C-101B-9397-08002B2CF9AE}" pid="542" name="T19.1.2?L0.1">
    <vt:lpwstr>Производственная себестоимость источников энергии</vt:lpwstr>
  </property>
  <property fmtid="{D5CDD505-2E9C-101B-9397-08002B2CF9AE}" pid="543" name="T19.1.2?L0.2">
    <vt:lpwstr>Общесистемные расходы</vt:lpwstr>
  </property>
  <property fmtid="{D5CDD505-2E9C-101B-9397-08002B2CF9AE}" pid="544" name="T19.1.2?L1">
    <vt:lpwstr>Топливо на технологические цели</vt:lpwstr>
  </property>
  <property fmtid="{D5CDD505-2E9C-101B-9397-08002B2CF9AE}" pid="545" name="T19.1.2?L10">
    <vt:lpwstr>Недополученный по независящим причинам доход</vt:lpwstr>
  </property>
  <property fmtid="{D5CDD505-2E9C-101B-9397-08002B2CF9AE}" pid="546" name="T19.1.2?L11">
    <vt:lpwstr>Избыток средств, полученный в предыдущем периоде регулирования</vt:lpwstr>
  </property>
  <property fmtid="{D5CDD505-2E9C-101B-9397-08002B2CF9AE}" pid="547" name="T19.1.2?L12">
    <vt:lpwstr>Итого производственная себестоимость </vt:lpwstr>
  </property>
  <property fmtid="{D5CDD505-2E9C-101B-9397-08002B2CF9AE}" pid="548" name="T19.1.2?L13">
    <vt:lpwstr>Отпуск теплоэнергии от ТЭЦ</vt:lpwstr>
  </property>
  <property fmtid="{D5CDD505-2E9C-101B-9397-08002B2CF9AE}" pid="549" name="T19.1.2?L14">
    <vt:lpwstr>Себестоимость 1 000 Гкал</vt:lpwstr>
  </property>
  <property fmtid="{D5CDD505-2E9C-101B-9397-08002B2CF9AE}" pid="550" name="T19.1.2?L14.1">
    <vt:lpwstr>Себестоимость 1 000 Гкал - топливная составляющая</vt:lpwstr>
  </property>
  <property fmtid="{D5CDD505-2E9C-101B-9397-08002B2CF9AE}" pid="551" name="T19.1.2?L15">
    <vt:lpwstr>Условно-постоянные затраты</vt:lpwstr>
  </property>
  <property fmtid="{D5CDD505-2E9C-101B-9397-08002B2CF9AE}" pid="552" name="T19.1.2?L15.1">
    <vt:lpwstr>Условно-постоянные затраты - сумма общехозяйственных расходов</vt:lpwstr>
  </property>
  <property fmtid="{D5CDD505-2E9C-101B-9397-08002B2CF9AE}" pid="553" name="T19.1.2?L2">
    <vt:lpwstr>Вода на технологические цели</vt:lpwstr>
  </property>
  <property fmtid="{D5CDD505-2E9C-101B-9397-08002B2CF9AE}" pid="554" name="T19.1.2?L3">
    <vt:lpwstr>Основная оплата труда производственных рабочих</vt:lpwstr>
  </property>
  <property fmtid="{D5CDD505-2E9C-101B-9397-08002B2CF9AE}" pid="555" name="T19.1.2?L4">
    <vt:lpwstr>Дополнительная оплата труда производственных рабочих</vt:lpwstr>
  </property>
  <property fmtid="{D5CDD505-2E9C-101B-9397-08002B2CF9AE}" pid="556" name="T19.1.2?L5">
    <vt:lpwstr>Отчисления на соц. нужды с оплаты производственных рабочих</vt:lpwstr>
  </property>
  <property fmtid="{D5CDD505-2E9C-101B-9397-08002B2CF9AE}" pid="557" name="T19.1.2?L6">
    <vt:lpwstr>Расходы по содержание и эксплуатации оборудования</vt:lpwstr>
  </property>
  <property fmtid="{D5CDD505-2E9C-101B-9397-08002B2CF9AE}" pid="558" name="T19.1.2?L6.1">
    <vt:lpwstr>Амортизация производственного оборудования</vt:lpwstr>
  </property>
  <property fmtid="{D5CDD505-2E9C-101B-9397-08002B2CF9AE}" pid="559" name="T19.1.2?L6.2">
    <vt:lpwstr>Ремонт основного оборудования</vt:lpwstr>
  </property>
  <property fmtid="{D5CDD505-2E9C-101B-9397-08002B2CF9AE}" pid="560" name="T19.1.2?L6.3">
    <vt:lpwstr>Другие расходы по содержанию и эксплуатации оборудования</vt:lpwstr>
  </property>
  <property fmtid="{D5CDD505-2E9C-101B-9397-08002B2CF9AE}" pid="561" name="T19.1.2?L7">
    <vt:lpwstr>Расходы по подготовке и освоению производства (пусковые работы)</vt:lpwstr>
  </property>
  <property fmtid="{D5CDD505-2E9C-101B-9397-08002B2CF9AE}" pid="562" name="T19.1.2?L8">
    <vt:lpwstr>Цеховые расходы</vt:lpwstr>
  </property>
  <property fmtid="{D5CDD505-2E9C-101B-9397-08002B2CF9AE}" pid="563" name="T19.1.2?L9">
    <vt:lpwstr>Общехозяйственные расходы ТЭЦ, всего</vt:lpwstr>
  </property>
  <property fmtid="{D5CDD505-2E9C-101B-9397-08002B2CF9AE}" pid="564" name="T19.1.2?L9.1">
    <vt:lpwstr>Целевые средства на НИОКР</vt:lpwstr>
  </property>
  <property fmtid="{D5CDD505-2E9C-101B-9397-08002B2CF9AE}" pid="565" name="T19.1.2?L9.2">
    <vt:lpwstr>Средства на страхование</vt:lpwstr>
  </property>
  <property fmtid="{D5CDD505-2E9C-101B-9397-08002B2CF9AE}" pid="566" name="T19.1.2?L9.3">
    <vt:lpwstr>Плата за предельно допустимые выбросы (сбросы) загрязняющих вещетв</vt:lpwstr>
  </property>
  <property fmtid="{D5CDD505-2E9C-101B-9397-08002B2CF9AE}" pid="567" name="T19.1.2?L9.4">
    <vt:lpwstr>Отчисления в ремонтный фонд в случае его формирования</vt:lpwstr>
  </property>
  <property fmtid="{D5CDD505-2E9C-101B-9397-08002B2CF9AE}" pid="568" name="T19.1.2?L9.5">
    <vt:lpwstr>Непроизводственные расходы (налоги и другие обязательные платежи и сборы) всего</vt:lpwstr>
  </property>
  <property fmtid="{D5CDD505-2E9C-101B-9397-08002B2CF9AE}" pid="569" name="T19.1.2?L9.5.x">
    <vt:lpwstr>Непроизводственные расходы (налоги и другие обязательные платежи и сборы)</vt:lpwstr>
  </property>
  <property fmtid="{D5CDD505-2E9C-101B-9397-08002B2CF9AE}" pid="570" name="T19.1.2?L9.6">
    <vt:lpwstr>Другие затраты, относимые на себестоимость продукции всего</vt:lpwstr>
  </property>
  <property fmtid="{D5CDD505-2E9C-101B-9397-08002B2CF9AE}" pid="571" name="T19.1.2?L9.6.x">
    <vt:lpwstr>Другие затраты, относимые на себестоимость продукции</vt:lpwstr>
  </property>
  <property fmtid="{D5CDD505-2E9C-101B-9397-08002B2CF9AE}" pid="572" name="T19.2?L0.1">
    <vt:lpwstr>Производственная себестоимость по тепловым сетям</vt:lpwstr>
  </property>
  <property fmtid="{D5CDD505-2E9C-101B-9397-08002B2CF9AE}" pid="573" name="T19.2?L0.2">
    <vt:lpwstr>Общесистемные расходы</vt:lpwstr>
  </property>
  <property fmtid="{D5CDD505-2E9C-101B-9397-08002B2CF9AE}" pid="574" name="T19.2?L0.3">
    <vt:lpwstr>Сбыт</vt:lpwstr>
  </property>
  <property fmtid="{D5CDD505-2E9C-101B-9397-08002B2CF9AE}" pid="575" name="T19.2?L1">
    <vt:lpwstr>Расходы на компенсацию затрат (потерь) ресурсов на технологические цели, всего</vt:lpwstr>
  </property>
  <property fmtid="{D5CDD505-2E9C-101B-9397-08002B2CF9AE}" pid="576" name="T19.2?L1.1">
    <vt:lpwstr>Расходы на компенсацию затрат (потерь) теплоносителей (пар, гор. вода)</vt:lpwstr>
  </property>
  <property fmtid="{D5CDD505-2E9C-101B-9397-08002B2CF9AE}" pid="577" name="T19.2?L1.2">
    <vt:lpwstr>Расходы на компенсацию потерь тепловой энергии</vt:lpwstr>
  </property>
  <property fmtid="{D5CDD505-2E9C-101B-9397-08002B2CF9AE}" pid="578" name="T19.2?L1.3">
    <vt:lpwstr>Расходы на компенсацию затрат электроэнергии</vt:lpwstr>
  </property>
  <property fmtid="{D5CDD505-2E9C-101B-9397-08002B2CF9AE}" pid="579" name="T19.2?L10">
    <vt:lpwstr>Избыток средств, полученный в предыдущем периоде регулирования</vt:lpwstr>
  </property>
  <property fmtid="{D5CDD505-2E9C-101B-9397-08002B2CF9AE}" pid="580" name="T19.2?L11">
    <vt:lpwstr>Итого производственные расходы </vt:lpwstr>
  </property>
  <property fmtid="{D5CDD505-2E9C-101B-9397-08002B2CF9AE}" pid="581" name="T19.2?L12">
    <vt:lpwstr>Полезный отпуск тепловой энергии, тыс.Гкал</vt:lpwstr>
  </property>
  <property fmtid="{D5CDD505-2E9C-101B-9397-08002B2CF9AE}" pid="582" name="T19.2?L13">
    <vt:lpwstr>Удельные расходы, руб./Гкал</vt:lpwstr>
  </property>
  <property fmtid="{D5CDD505-2E9C-101B-9397-08002B2CF9AE}" pid="583" name="T19.2?L14">
    <vt:lpwstr>Условно-постоянные затраты</vt:lpwstr>
  </property>
  <property fmtid="{D5CDD505-2E9C-101B-9397-08002B2CF9AE}" pid="584" name="T19.2?L14.1">
    <vt:lpwstr>Сумма общехозяйственных расходов </vt:lpwstr>
  </property>
  <property fmtid="{D5CDD505-2E9C-101B-9397-08002B2CF9AE}" pid="585" name="T19.2?L2">
    <vt:lpwstr>Основная оплата труда производственных рабочих</vt:lpwstr>
  </property>
  <property fmtid="{D5CDD505-2E9C-101B-9397-08002B2CF9AE}" pid="586" name="T19.2?L3">
    <vt:lpwstr>Дополнительная оплата труда производственных рабочих</vt:lpwstr>
  </property>
  <property fmtid="{D5CDD505-2E9C-101B-9397-08002B2CF9AE}" pid="587" name="T19.2?L4">
    <vt:lpwstr>Отчисления на соц. нужды с оплаты производственных рабочих</vt:lpwstr>
  </property>
  <property fmtid="{D5CDD505-2E9C-101B-9397-08002B2CF9AE}" pid="588" name="T19.2?L5">
    <vt:lpwstr>Расходы по содержание и эксплуатации оборудования</vt:lpwstr>
  </property>
  <property fmtid="{D5CDD505-2E9C-101B-9397-08002B2CF9AE}" pid="589" name="T19.2?L5.1">
    <vt:lpwstr>Амортизация производственного оборудования</vt:lpwstr>
  </property>
  <property fmtid="{D5CDD505-2E9C-101B-9397-08002B2CF9AE}" pid="590" name="T19.2?L5.2">
    <vt:lpwstr>Ремонт основного оборудования</vt:lpwstr>
  </property>
  <property fmtid="{D5CDD505-2E9C-101B-9397-08002B2CF9AE}" pid="591" name="T19.2?L5.3">
    <vt:lpwstr>Другие расходы по содержанию и эксплуатации оборудования</vt:lpwstr>
  </property>
  <property fmtid="{D5CDD505-2E9C-101B-9397-08002B2CF9AE}" pid="592" name="T19.2?L6">
    <vt:lpwstr>Расходы по подготовке и освоению производства (пусковые работы)</vt:lpwstr>
  </property>
  <property fmtid="{D5CDD505-2E9C-101B-9397-08002B2CF9AE}" pid="593" name="T19.2?L7">
    <vt:lpwstr>Цеховые расходы</vt:lpwstr>
  </property>
  <property fmtid="{D5CDD505-2E9C-101B-9397-08002B2CF9AE}" pid="594" name="T19.2?L8">
    <vt:lpwstr>Общехозяйственные расходы электрических сетей, всего</vt:lpwstr>
  </property>
  <property fmtid="{D5CDD505-2E9C-101B-9397-08002B2CF9AE}" pid="595" name="T19.2?L8.1">
    <vt:lpwstr>Целевые средства на НИОКР</vt:lpwstr>
  </property>
  <property fmtid="{D5CDD505-2E9C-101B-9397-08002B2CF9AE}" pid="596" name="T19.2?L8.2">
    <vt:lpwstr>Средства на страхование</vt:lpwstr>
  </property>
  <property fmtid="{D5CDD505-2E9C-101B-9397-08002B2CF9AE}" pid="597" name="T19.2?L8.3">
    <vt:lpwstr>Плата за предельно допустимые выбросы (сбросы) загрязняющих вещетв</vt:lpwstr>
  </property>
  <property fmtid="{D5CDD505-2E9C-101B-9397-08002B2CF9AE}" pid="598" name="T19.2?L8.4">
    <vt:lpwstr>Отчисления в ремонтный фонд в случае его формирования</vt:lpwstr>
  </property>
  <property fmtid="{D5CDD505-2E9C-101B-9397-08002B2CF9AE}" pid="599" name="T19.2?L8.5">
    <vt:lpwstr>Непроизводственные расходы (налоги и другие обязательные платежи и сборы) всего</vt:lpwstr>
  </property>
  <property fmtid="{D5CDD505-2E9C-101B-9397-08002B2CF9AE}" pid="600" name="T19.2?L8.5.x">
    <vt:lpwstr>Непроизводственные расходы (налоги и другие обязательные платежи и сборы)</vt:lpwstr>
  </property>
  <property fmtid="{D5CDD505-2E9C-101B-9397-08002B2CF9AE}" pid="601" name="T19.2?L8.6">
    <vt:lpwstr>Другие затраты, относимые на себестоимость продукции всего</vt:lpwstr>
  </property>
  <property fmtid="{D5CDD505-2E9C-101B-9397-08002B2CF9AE}" pid="602" name="T19.2?L8.6.x">
    <vt:lpwstr>Другие затраты, относимые на себестоимость продукции</vt:lpwstr>
  </property>
  <property fmtid="{D5CDD505-2E9C-101B-9397-08002B2CF9AE}" pid="603" name="T19.2?L9">
    <vt:lpwstr>Недополученный по независящим причинам доход</vt:lpwstr>
  </property>
  <property fmtid="{D5CDD505-2E9C-101B-9397-08002B2CF9AE}" pid="604" name="T20?L1">
    <vt:lpwstr>Объем капитальных вложений - всего</vt:lpwstr>
  </property>
  <property fmtid="{D5CDD505-2E9C-101B-9397-08002B2CF9AE}" pid="605" name="T20?L1.1">
    <vt:lpwstr>Объем капитальных вложений на производственное и научно-техническое развитие</vt:lpwstr>
  </property>
  <property fmtid="{D5CDD505-2E9C-101B-9397-08002B2CF9AE}" pid="606" name="T20?L1.2">
    <vt:lpwstr>Объем капитальных вложений на непроизводственное развитие</vt:lpwstr>
  </property>
  <property fmtid="{D5CDD505-2E9C-101B-9397-08002B2CF9AE}" pid="607" name="T20?L2">
    <vt:lpwstr>Финансирование капитальных вложений из средств - всего</vt:lpwstr>
  </property>
  <property fmtid="{D5CDD505-2E9C-101B-9397-08002B2CF9AE}" pid="608" name="T20?L2.1">
    <vt:lpwstr>Финансирование капитальных вложений из средств амортизационных отчислений на полное восстановление основных фондов </vt:lpwstr>
  </property>
  <property fmtid="{D5CDD505-2E9C-101B-9397-08002B2CF9AE}" pid="609" name="T20?L2.10">
    <vt:lpwstr>Прибыль</vt:lpwstr>
  </property>
  <property fmtid="{D5CDD505-2E9C-101B-9397-08002B2CF9AE}" pid="610" name="T20?L2.10.1">
    <vt:lpwstr>Прибыль, отнесенная на производство электрической энергии</vt:lpwstr>
  </property>
  <property fmtid="{D5CDD505-2E9C-101B-9397-08002B2CF9AE}" pid="611" name="T20?L2.10.2">
    <vt:lpwstr>Прибыль, отнесенная на передачу электрической энергии</vt:lpwstr>
  </property>
  <property fmtid="{D5CDD505-2E9C-101B-9397-08002B2CF9AE}" pid="612" name="T20?L2.10.3">
    <vt:lpwstr>Прибыль, отнесенная на производство тепловой энергии</vt:lpwstr>
  </property>
  <property fmtid="{D5CDD505-2E9C-101B-9397-08002B2CF9AE}" pid="613" name="T20?L2.10.4">
    <vt:lpwstr>Прибыль, отнесенная на передачу тепловой энергии</vt:lpwstr>
  </property>
  <property fmtid="{D5CDD505-2E9C-101B-9397-08002B2CF9AE}" pid="614" name="T20?L2.2">
    <vt:lpwstr>Финансирование капитальных вложений из неиспользованных средств на начало года</vt:lpwstr>
  </property>
  <property fmtid="{D5CDD505-2E9C-101B-9397-08002B2CF9AE}" pid="615" name="T20?L2.3">
    <vt:lpwstr>Финансирование капитальных вложений из федерального бюджета</vt:lpwstr>
  </property>
  <property fmtid="{D5CDD505-2E9C-101B-9397-08002B2CF9AE}" pid="616" name="T20?L2.4">
    <vt:lpwstr>Финансирование капитальных вложений из республиканского бюджета</vt:lpwstr>
  </property>
  <property fmtid="{D5CDD505-2E9C-101B-9397-08002B2CF9AE}" pid="617" name="T20?L2.5">
    <vt:lpwstr>Финансирование капитальных вложений из регионального (республиканского, краевого, областного) бюждета </vt:lpwstr>
  </property>
  <property fmtid="{D5CDD505-2E9C-101B-9397-08002B2CF9AE}" pid="618" name="T20?L2.6">
    <vt:lpwstr>Финансирование капитальных вложений из прочих бюджетов</vt:lpwstr>
  </property>
  <property fmtid="{D5CDD505-2E9C-101B-9397-08002B2CF9AE}" pid="619" name="T20?L2.7">
    <vt:lpwstr>Финансирование капитальных вложений из средств от реализации ценных бумаг</vt:lpwstr>
  </property>
  <property fmtid="{D5CDD505-2E9C-101B-9397-08002B2CF9AE}" pid="620" name="T20?L2.8">
    <vt:lpwstr>Финансирование капитальных вложений из заемных средств</vt:lpwstr>
  </property>
  <property fmtid="{D5CDD505-2E9C-101B-9397-08002B2CF9AE}" pid="621" name="T20?L2.9">
    <vt:lpwstr>Финансирование капитальных вложений - итого</vt:lpwstr>
  </property>
  <property fmtid="{D5CDD505-2E9C-101B-9397-08002B2CF9AE}" pid="622" name="T20.1?L2">
    <vt:lpwstr>Утвержденный объем капвложений в базовом периоде</vt:lpwstr>
  </property>
  <property fmtid="{D5CDD505-2E9C-101B-9397-08002B2CF9AE}" pid="623" name="T20.1?L3">
    <vt:lpwstr>Фактически освоенный объем капвложений в базовом периоде</vt:lpwstr>
  </property>
  <property fmtid="{D5CDD505-2E9C-101B-9397-08002B2CF9AE}" pid="624" name="T20.1?L4">
    <vt:lpwstr>Прифинансированный объем капвложений в базовом периоде</vt:lpwstr>
  </property>
  <property fmtid="{D5CDD505-2E9C-101B-9397-08002B2CF9AE}" pid="625" name="T20.1?L5">
    <vt:lpwstr>Остаток финансирования капвложений в базовом периоде</vt:lpwstr>
  </property>
  <property fmtid="{D5CDD505-2E9C-101B-9397-08002B2CF9AE}" pid="626" name="T20.1?L6">
    <vt:lpwstr>План капвложений на период регулирвания</vt:lpwstr>
  </property>
  <property fmtid="{D5CDD505-2E9C-101B-9397-08002B2CF9AE}" pid="627" name="T21?L1">
    <vt:lpwstr>Прибыль на развитие производства</vt:lpwstr>
  </property>
  <property fmtid="{D5CDD505-2E9C-101B-9397-08002B2CF9AE}" pid="628" name="T21?L1.1">
    <vt:lpwstr>Прибыль на развитие производства - капвложения</vt:lpwstr>
  </property>
  <property fmtid="{D5CDD505-2E9C-101B-9397-08002B2CF9AE}" pid="629" name="T21?L2">
    <vt:lpwstr>Прибыль на социальное развитие </vt:lpwstr>
  </property>
  <property fmtid="{D5CDD505-2E9C-101B-9397-08002B2CF9AE}" pid="630" name="T21?L2.1">
    <vt:lpwstr>Прибыль на социальное развитие - капвложения</vt:lpwstr>
  </property>
  <property fmtid="{D5CDD505-2E9C-101B-9397-08002B2CF9AE}" pid="631" name="T21?L3">
    <vt:lpwstr>Льготы, компенсации и проч.выплаты по Колдоговору</vt:lpwstr>
  </property>
  <property fmtid="{D5CDD505-2E9C-101B-9397-08002B2CF9AE}" pid="632" name="T21?L4">
    <vt:lpwstr>Дивиденды по акциям</vt:lpwstr>
  </property>
  <property fmtid="{D5CDD505-2E9C-101B-9397-08002B2CF9AE}" pid="633" name="T21?L5">
    <vt:lpwstr>Прибыль на прочие цели</vt:lpwstr>
  </property>
  <property fmtid="{D5CDD505-2E9C-101B-9397-08002B2CF9AE}" pid="634" name="T21?L5.1">
    <vt:lpwstr>Проценты за пользование кредитом</vt:lpwstr>
  </property>
  <property fmtid="{D5CDD505-2E9C-101B-9397-08002B2CF9AE}" pid="635" name="T21?L5.2">
    <vt:lpwstr>Оплата услуг банков</vt:lpwstr>
  </property>
  <property fmtid="{D5CDD505-2E9C-101B-9397-08002B2CF9AE}" pid="636" name="T21?L5.3">
    <vt:lpwstr>Прочие затраты из прибыли, всего</vt:lpwstr>
  </property>
  <property fmtid="{D5CDD505-2E9C-101B-9397-08002B2CF9AE}" pid="637" name="T21?L5.3.x">
    <vt:lpwstr>Прочие затраты из прибыли</vt:lpwstr>
  </property>
  <property fmtid="{D5CDD505-2E9C-101B-9397-08002B2CF9AE}" pid="638" name="T21?L6">
    <vt:lpwstr>Прибыль, облагаемая налогом</vt:lpwstr>
  </property>
  <property fmtid="{D5CDD505-2E9C-101B-9397-08002B2CF9AE}" pid="639" name="T21?L7">
    <vt:lpwstr>Налоги, сборы, платежи - всего</vt:lpwstr>
  </property>
  <property fmtid="{D5CDD505-2E9C-101B-9397-08002B2CF9AE}" pid="640" name="T21?L7.1">
    <vt:lpwstr>Налог на прибыль</vt:lpwstr>
  </property>
  <property fmtid="{D5CDD505-2E9C-101B-9397-08002B2CF9AE}" pid="641" name="T21?L7.2">
    <vt:lpwstr>Налог на имущество</vt:lpwstr>
  </property>
  <property fmtid="{D5CDD505-2E9C-101B-9397-08002B2CF9AE}" pid="642" name="T21?L7.3">
    <vt:lpwstr>Плата за выбросы загрязняющих веществ</vt:lpwstr>
  </property>
  <property fmtid="{D5CDD505-2E9C-101B-9397-08002B2CF9AE}" pid="643" name="T21?L7.4">
    <vt:lpwstr>Другие налоги и обязательные сборы и платежи из прибыли, всего</vt:lpwstr>
  </property>
  <property fmtid="{D5CDD505-2E9C-101B-9397-08002B2CF9AE}" pid="644" name="T21?L7.4.x">
    <vt:lpwstr>Другие налоги и обязательные сборы и платежи из прибыли</vt:lpwstr>
  </property>
  <property fmtid="{D5CDD505-2E9C-101B-9397-08002B2CF9AE}" pid="645" name="T21?L8">
    <vt:lpwstr>Прибыль от товарной продукции, всего</vt:lpwstr>
  </property>
  <property fmtid="{D5CDD505-2E9C-101B-9397-08002B2CF9AE}" pid="646" name="T21?L8.1">
    <vt:lpwstr>Прибыль от производства электрической энергии</vt:lpwstr>
  </property>
  <property fmtid="{D5CDD505-2E9C-101B-9397-08002B2CF9AE}" pid="647" name="T21?L8.2">
    <vt:lpwstr>Прибыль от передачи электрической энергии</vt:lpwstr>
  </property>
  <property fmtid="{D5CDD505-2E9C-101B-9397-08002B2CF9AE}" pid="648" name="T21?L8.3">
    <vt:lpwstr>Прибыль от производства тепловой энергии</vt:lpwstr>
  </property>
  <property fmtid="{D5CDD505-2E9C-101B-9397-08002B2CF9AE}" pid="649" name="T21?L8.4">
    <vt:lpwstr>Прибыль от передачи тепловой энергии</vt:lpwstr>
  </property>
  <property fmtid="{D5CDD505-2E9C-101B-9397-08002B2CF9AE}" pid="650" name="T21.1?L1">
    <vt:lpwstr>Прибыль на развитие производства</vt:lpwstr>
  </property>
  <property fmtid="{D5CDD505-2E9C-101B-9397-08002B2CF9AE}" pid="651" name="T21.1?L1.1">
    <vt:lpwstr>Прибыль на капитальные вложения</vt:lpwstr>
  </property>
  <property fmtid="{D5CDD505-2E9C-101B-9397-08002B2CF9AE}" pid="652" name="T21.1?L2">
    <vt:lpwstr>Прибыль на социальное развитие </vt:lpwstr>
  </property>
  <property fmtid="{D5CDD505-2E9C-101B-9397-08002B2CF9AE}" pid="653" name="T21.1?L2.1">
    <vt:lpwstr>Прибыль на социальное развитие - капвложения</vt:lpwstr>
  </property>
  <property fmtid="{D5CDD505-2E9C-101B-9397-08002B2CF9AE}" pid="654" name="T21.1?L3">
    <vt:lpwstr>Льготы, компенсации и проч.выплаты по Колдоговору</vt:lpwstr>
  </property>
  <property fmtid="{D5CDD505-2E9C-101B-9397-08002B2CF9AE}" pid="655" name="T21.1?L4">
    <vt:lpwstr>Дивиденды по акциям</vt:lpwstr>
  </property>
  <property fmtid="{D5CDD505-2E9C-101B-9397-08002B2CF9AE}" pid="656" name="T21.1?L5">
    <vt:lpwstr>Прибыль на прочие цели</vt:lpwstr>
  </property>
  <property fmtid="{D5CDD505-2E9C-101B-9397-08002B2CF9AE}" pid="657" name="T21.1?L5.1">
    <vt:lpwstr>Проценты за пользование кредитом</vt:lpwstr>
  </property>
  <property fmtid="{D5CDD505-2E9C-101B-9397-08002B2CF9AE}" pid="658" name="T21.1?L5.2">
    <vt:lpwstr>Оплата услуг банков</vt:lpwstr>
  </property>
  <property fmtid="{D5CDD505-2E9C-101B-9397-08002B2CF9AE}" pid="659" name="T21.1?L5.3">
    <vt:lpwstr>Прочие затраты из прибыли, всего</vt:lpwstr>
  </property>
  <property fmtid="{D5CDD505-2E9C-101B-9397-08002B2CF9AE}" pid="660" name="T21.1?L5.3.x">
    <vt:lpwstr>Прочие затраты из прибыли, по видам затрат</vt:lpwstr>
  </property>
  <property fmtid="{D5CDD505-2E9C-101B-9397-08002B2CF9AE}" pid="661" name="T21.1?L6">
    <vt:lpwstr>Прибыль, облагаемая налогом</vt:lpwstr>
  </property>
  <property fmtid="{D5CDD505-2E9C-101B-9397-08002B2CF9AE}" pid="662" name="T21.1?L7">
    <vt:lpwstr>Налоги, сборы, платежи - всего</vt:lpwstr>
  </property>
  <property fmtid="{D5CDD505-2E9C-101B-9397-08002B2CF9AE}" pid="663" name="T21.1?L7.1">
    <vt:lpwstr>Налог на прибыль</vt:lpwstr>
  </property>
  <property fmtid="{D5CDD505-2E9C-101B-9397-08002B2CF9AE}" pid="664" name="T21.1?L7.2">
    <vt:lpwstr>Налог на имущество</vt:lpwstr>
  </property>
  <property fmtid="{D5CDD505-2E9C-101B-9397-08002B2CF9AE}" pid="665" name="T21.1?L7.3">
    <vt:lpwstr>Плата за выбросы загрязняющих веществ</vt:lpwstr>
  </property>
  <property fmtid="{D5CDD505-2E9C-101B-9397-08002B2CF9AE}" pid="666" name="T21.1?L7.4">
    <vt:lpwstr>Другие налоги и обязательные сборы и платежи из прибыли, всего</vt:lpwstr>
  </property>
  <property fmtid="{D5CDD505-2E9C-101B-9397-08002B2CF9AE}" pid="667" name="T21.1?L7.4.x">
    <vt:lpwstr>Другие налоги и обязательные сборы и платежи из прибыли, по видам налогов</vt:lpwstr>
  </property>
  <property fmtid="{D5CDD505-2E9C-101B-9397-08002B2CF9AE}" pid="668" name="T21.1?L8">
    <vt:lpwstr>Прибыль от производства электроэнергии</vt:lpwstr>
  </property>
  <property fmtid="{D5CDD505-2E9C-101B-9397-08002B2CF9AE}" pid="669" name="T21.1?L8.1">
    <vt:lpwstr>Прибыль от производства электрической энергии</vt:lpwstr>
  </property>
  <property fmtid="{D5CDD505-2E9C-101B-9397-08002B2CF9AE}" pid="670" name="T21.1?L8.2">
    <vt:lpwstr>Прибыль от передачи электрической энергии</vt:lpwstr>
  </property>
  <property fmtid="{D5CDD505-2E9C-101B-9397-08002B2CF9AE}" pid="671" name="T21.3?L2">
    <vt:lpwstr>Прибыль на социальное развитие </vt:lpwstr>
  </property>
  <property fmtid="{D5CDD505-2E9C-101B-9397-08002B2CF9AE}" pid="672" name="T21.3?L2.1">
    <vt:lpwstr>Прибыль на социальное развитие - капвложения</vt:lpwstr>
  </property>
  <property fmtid="{D5CDD505-2E9C-101B-9397-08002B2CF9AE}" pid="673" name="T21.3?L3">
    <vt:lpwstr>Льготы, компенсации и проч.выплаты по Колдоговору</vt:lpwstr>
  </property>
  <property fmtid="{D5CDD505-2E9C-101B-9397-08002B2CF9AE}" pid="674" name="T21.3?L4">
    <vt:lpwstr>Дивиденды по акциям</vt:lpwstr>
  </property>
  <property fmtid="{D5CDD505-2E9C-101B-9397-08002B2CF9AE}" pid="675" name="T21.3?L5">
    <vt:lpwstr>Прибыль на прочие цели</vt:lpwstr>
  </property>
  <property fmtid="{D5CDD505-2E9C-101B-9397-08002B2CF9AE}" pid="676" name="T21.3?L5.1">
    <vt:lpwstr>Проценты за пользование кредитом</vt:lpwstr>
  </property>
  <property fmtid="{D5CDD505-2E9C-101B-9397-08002B2CF9AE}" pid="677" name="T21.3?L5.2">
    <vt:lpwstr>Оплата услуг банков</vt:lpwstr>
  </property>
  <property fmtid="{D5CDD505-2E9C-101B-9397-08002B2CF9AE}" pid="678" name="T21.3?L5.3">
    <vt:lpwstr>Прочие затраты из прибыли, всего</vt:lpwstr>
  </property>
  <property fmtid="{D5CDD505-2E9C-101B-9397-08002B2CF9AE}" pid="679" name="T21.3?L5.3.x">
    <vt:lpwstr>Прочие затраты из прибыли</vt:lpwstr>
  </property>
  <property fmtid="{D5CDD505-2E9C-101B-9397-08002B2CF9AE}" pid="680" name="T21.3?L6">
    <vt:lpwstr>Прибыль, облагаемая налогом</vt:lpwstr>
  </property>
  <property fmtid="{D5CDD505-2E9C-101B-9397-08002B2CF9AE}" pid="681" name="T21.3?L7">
    <vt:lpwstr>Налоги, сборы, платежи - всего</vt:lpwstr>
  </property>
  <property fmtid="{D5CDD505-2E9C-101B-9397-08002B2CF9AE}" pid="682" name="T21.3?L7.1">
    <vt:lpwstr>Налог на прибыль</vt:lpwstr>
  </property>
  <property fmtid="{D5CDD505-2E9C-101B-9397-08002B2CF9AE}" pid="683" name="T21.3?L7.1.x">
    <vt:lpwstr>Налог на прибыль по уровням напряжения</vt:lpwstr>
  </property>
  <property fmtid="{D5CDD505-2E9C-101B-9397-08002B2CF9AE}" pid="684" name="T21.3?L7.2">
    <vt:lpwstr>Налог на имущество</vt:lpwstr>
  </property>
  <property fmtid="{D5CDD505-2E9C-101B-9397-08002B2CF9AE}" pid="685" name="T21.3?L7.2.x">
    <vt:lpwstr>Налог на имущество по уровням напряжения</vt:lpwstr>
  </property>
  <property fmtid="{D5CDD505-2E9C-101B-9397-08002B2CF9AE}" pid="686" name="T21.3?L7.3">
    <vt:lpwstr>Плата за выбросы загрязняющих веществ</vt:lpwstr>
  </property>
  <property fmtid="{D5CDD505-2E9C-101B-9397-08002B2CF9AE}" pid="687" name="T21.3?L7.4">
    <vt:lpwstr>Другие налоги и обязательные сборы и платежи из прибыли, всего</vt:lpwstr>
  </property>
  <property fmtid="{D5CDD505-2E9C-101B-9397-08002B2CF9AE}" pid="688" name="T21.3?L7.4.x">
    <vt:lpwstr>Другие налоги и обязательные сборы и платежи из прибыли</vt:lpwstr>
  </property>
  <property fmtid="{D5CDD505-2E9C-101B-9397-08002B2CF9AE}" pid="689" name="T21.3?L8">
    <vt:lpwstr>Прибыль от реализации услуг по передаче электрической энергии, всего</vt:lpwstr>
  </property>
  <property fmtid="{D5CDD505-2E9C-101B-9397-08002B2CF9AE}" pid="690" name="T21.3?L1">
    <vt:lpwstr>Прибыль на развитие производства</vt:lpwstr>
  </property>
  <property fmtid="{D5CDD505-2E9C-101B-9397-08002B2CF9AE}" pid="691" name="T21.3?L1.1">
    <vt:lpwstr>Прибыль на развитие производства - капвложения</vt:lpwstr>
  </property>
  <property fmtid="{D5CDD505-2E9C-101B-9397-08002B2CF9AE}" pid="692" name="T21.3?L1.1.x">
    <vt:lpwstr>Прибыль на развитие производства - капвложения по уровням напряжения</vt:lpwstr>
  </property>
  <property fmtid="{D5CDD505-2E9C-101B-9397-08002B2CF9AE}" pid="693" name="T21.2?L1">
    <vt:lpwstr>Прибыль на развитие производства</vt:lpwstr>
  </property>
  <property fmtid="{D5CDD505-2E9C-101B-9397-08002B2CF9AE}" pid="694" name="T21.2?L1.1">
    <vt:lpwstr>Прибыль на развитие производства - капвложения</vt:lpwstr>
  </property>
  <property fmtid="{D5CDD505-2E9C-101B-9397-08002B2CF9AE}" pid="695" name="T21.2?L2">
    <vt:lpwstr>Прибыль на социальное развитие </vt:lpwstr>
  </property>
  <property fmtid="{D5CDD505-2E9C-101B-9397-08002B2CF9AE}" pid="696" name="T21.2?L2.1">
    <vt:lpwstr>Прибыль на социальное развитие - капвложения</vt:lpwstr>
  </property>
  <property fmtid="{D5CDD505-2E9C-101B-9397-08002B2CF9AE}" pid="697" name="T21.2?L3">
    <vt:lpwstr>Льготы, компенсации и проч.выплаты по Колдоговору</vt:lpwstr>
  </property>
  <property fmtid="{D5CDD505-2E9C-101B-9397-08002B2CF9AE}" pid="698" name="T21.2?L4">
    <vt:lpwstr>Дивиденды по акциям</vt:lpwstr>
  </property>
  <property fmtid="{D5CDD505-2E9C-101B-9397-08002B2CF9AE}" pid="699" name="T21.2?L5">
    <vt:lpwstr>Прибыль на прочие цели</vt:lpwstr>
  </property>
  <property fmtid="{D5CDD505-2E9C-101B-9397-08002B2CF9AE}" pid="700" name="T21.2?L5.1">
    <vt:lpwstr>Проценты за пользование кредитом</vt:lpwstr>
  </property>
  <property fmtid="{D5CDD505-2E9C-101B-9397-08002B2CF9AE}" pid="701" name="T21.2?L5.2">
    <vt:lpwstr>Оплата услуг банков</vt:lpwstr>
  </property>
  <property fmtid="{D5CDD505-2E9C-101B-9397-08002B2CF9AE}" pid="702" name="T21.2?L5.3">
    <vt:lpwstr>Прочие затраты из прибыли, всего</vt:lpwstr>
  </property>
  <property fmtid="{D5CDD505-2E9C-101B-9397-08002B2CF9AE}" pid="703" name="T21.2?L5.3.x">
    <vt:lpwstr>Прочие затраты из прибыли</vt:lpwstr>
  </property>
  <property fmtid="{D5CDD505-2E9C-101B-9397-08002B2CF9AE}" pid="704" name="T21.2?L6">
    <vt:lpwstr>Прибыль, облагаемая налогом</vt:lpwstr>
  </property>
  <property fmtid="{D5CDD505-2E9C-101B-9397-08002B2CF9AE}" pid="705" name="T21.2?L7">
    <vt:lpwstr>Налоги, сборы, платежи - всего</vt:lpwstr>
  </property>
  <property fmtid="{D5CDD505-2E9C-101B-9397-08002B2CF9AE}" pid="706" name="T21.2?L7.1">
    <vt:lpwstr>Налог на прибыль</vt:lpwstr>
  </property>
  <property fmtid="{D5CDD505-2E9C-101B-9397-08002B2CF9AE}" pid="707" name="T21.2?L7.2">
    <vt:lpwstr>Налог на имущество</vt:lpwstr>
  </property>
  <property fmtid="{D5CDD505-2E9C-101B-9397-08002B2CF9AE}" pid="708" name="T21.2?L7.3">
    <vt:lpwstr>Плата за выбросы загрязняющих веществ</vt:lpwstr>
  </property>
  <property fmtid="{D5CDD505-2E9C-101B-9397-08002B2CF9AE}" pid="709" name="T21.2?L7.4">
    <vt:lpwstr>Другие налоги и обязательные сборы и платежи из прибыли, всего</vt:lpwstr>
  </property>
  <property fmtid="{D5CDD505-2E9C-101B-9397-08002B2CF9AE}" pid="710" name="T21.2?L7.4.x">
    <vt:lpwstr>Другие налоги и обязательные сборы и платежи из прибыли</vt:lpwstr>
  </property>
  <property fmtid="{D5CDD505-2E9C-101B-9397-08002B2CF9AE}" pid="711" name="T21.2?L8">
    <vt:lpwstr>Прибыль от товарной продукции, всего</vt:lpwstr>
  </property>
  <property fmtid="{D5CDD505-2E9C-101B-9397-08002B2CF9AE}" pid="712" name="T21.2?L8.1">
    <vt:lpwstr>Прибыль от производства тепловой энергии</vt:lpwstr>
  </property>
  <property fmtid="{D5CDD505-2E9C-101B-9397-08002B2CF9AE}" pid="713" name="T21.2?L8.2">
    <vt:lpwstr>Прибыль от передачи тепловой энергии</vt:lpwstr>
  </property>
  <property fmtid="{D5CDD505-2E9C-101B-9397-08002B2CF9AE}" pid="714" name="T21.2.1?L1">
    <vt:lpwstr>Прибыль на развитие производства</vt:lpwstr>
  </property>
  <property fmtid="{D5CDD505-2E9C-101B-9397-08002B2CF9AE}" pid="715" name="T21.2.1?L1.1">
    <vt:lpwstr>Прибыль на развитие производства - капвложения</vt:lpwstr>
  </property>
  <property fmtid="{D5CDD505-2E9C-101B-9397-08002B2CF9AE}" pid="716" name="T21.2.1?L2">
    <vt:lpwstr>Прибыль на социальное развитие </vt:lpwstr>
  </property>
  <property fmtid="{D5CDD505-2E9C-101B-9397-08002B2CF9AE}" pid="717" name="T21.2.1?L2.1">
    <vt:lpwstr>Прибыль на социальное развитие - капвложения</vt:lpwstr>
  </property>
  <property fmtid="{D5CDD505-2E9C-101B-9397-08002B2CF9AE}" pid="718" name="T21.2.1?L3">
    <vt:lpwstr>Льготы, компенсации и проч.выплаты по Колдоговору</vt:lpwstr>
  </property>
  <property fmtid="{D5CDD505-2E9C-101B-9397-08002B2CF9AE}" pid="719" name="T21.2.1?L4">
    <vt:lpwstr>Дивиденды по акциям</vt:lpwstr>
  </property>
  <property fmtid="{D5CDD505-2E9C-101B-9397-08002B2CF9AE}" pid="720" name="T21.2.1?L5">
    <vt:lpwstr>Прибыль на прочие цели</vt:lpwstr>
  </property>
  <property fmtid="{D5CDD505-2E9C-101B-9397-08002B2CF9AE}" pid="721" name="T21.2.1?L5.1">
    <vt:lpwstr>Проценты за пользование кредитом</vt:lpwstr>
  </property>
  <property fmtid="{D5CDD505-2E9C-101B-9397-08002B2CF9AE}" pid="722" name="T21.2.1?L5.2">
    <vt:lpwstr>Оплата услуг банков</vt:lpwstr>
  </property>
  <property fmtid="{D5CDD505-2E9C-101B-9397-08002B2CF9AE}" pid="723" name="T21.2.1?L5.3">
    <vt:lpwstr>Прочие затраты из прибыли, всего</vt:lpwstr>
  </property>
  <property fmtid="{D5CDD505-2E9C-101B-9397-08002B2CF9AE}" pid="724" name="T21.2.1?L5.3.x">
    <vt:lpwstr>Прочие затраты из прибыли, по видам затрат</vt:lpwstr>
  </property>
  <property fmtid="{D5CDD505-2E9C-101B-9397-08002B2CF9AE}" pid="725" name="T21.2.1?L6">
    <vt:lpwstr>Прибыль, облагаемая налогом</vt:lpwstr>
  </property>
  <property fmtid="{D5CDD505-2E9C-101B-9397-08002B2CF9AE}" pid="726" name="T21.2.1?L7">
    <vt:lpwstr>Налоги, сборы, платежи - всего</vt:lpwstr>
  </property>
  <property fmtid="{D5CDD505-2E9C-101B-9397-08002B2CF9AE}" pid="727" name="T21.2.1?L7.1">
    <vt:lpwstr>Налог на прибыль</vt:lpwstr>
  </property>
  <property fmtid="{D5CDD505-2E9C-101B-9397-08002B2CF9AE}" pid="728" name="T21.2.1?L7.2">
    <vt:lpwstr>Налог на имущество</vt:lpwstr>
  </property>
  <property fmtid="{D5CDD505-2E9C-101B-9397-08002B2CF9AE}" pid="729" name="T21.2.1?L7.3">
    <vt:lpwstr>Плата за выбросы загрязняющих веществ</vt:lpwstr>
  </property>
  <property fmtid="{D5CDD505-2E9C-101B-9397-08002B2CF9AE}" pid="730" name="T21.2.1?L7.4">
    <vt:lpwstr>Другие налоги и обязательные сборы и платежи из прибыли, всего</vt:lpwstr>
  </property>
  <property fmtid="{D5CDD505-2E9C-101B-9397-08002B2CF9AE}" pid="731" name="T21.2.1?L7.4.x">
    <vt:lpwstr>Другие налоги и обязательные сборы и платежи из прибыли, по видам налогов</vt:lpwstr>
  </property>
  <property fmtid="{D5CDD505-2E9C-101B-9397-08002B2CF9AE}" pid="732" name="T21.2.1?L8">
    <vt:lpwstr>Прибыль от производства тепловой энергии</vt:lpwstr>
  </property>
  <property fmtid="{D5CDD505-2E9C-101B-9397-08002B2CF9AE}" pid="733" name="T21.2.2?L1">
    <vt:lpwstr>Прибыль на развитие производства</vt:lpwstr>
  </property>
  <property fmtid="{D5CDD505-2E9C-101B-9397-08002B2CF9AE}" pid="734" name="T21.2.2?L1.1">
    <vt:lpwstr>Прибыль на развитие производства - капвложения</vt:lpwstr>
  </property>
  <property fmtid="{D5CDD505-2E9C-101B-9397-08002B2CF9AE}" pid="735" name="T21.2.2?L2">
    <vt:lpwstr>Прибыль на социальное развитие </vt:lpwstr>
  </property>
  <property fmtid="{D5CDD505-2E9C-101B-9397-08002B2CF9AE}" pid="736" name="T21.2.2?L2.1">
    <vt:lpwstr>Прибыль на социальное развитие - капвложения</vt:lpwstr>
  </property>
  <property fmtid="{D5CDD505-2E9C-101B-9397-08002B2CF9AE}" pid="737" name="T21.2.2?L3">
    <vt:lpwstr>Льготы, компенсации и проч.выплаты по Колдоговору</vt:lpwstr>
  </property>
  <property fmtid="{D5CDD505-2E9C-101B-9397-08002B2CF9AE}" pid="738" name="T21.2.2?L4">
    <vt:lpwstr>Дивиденды по акциям</vt:lpwstr>
  </property>
  <property fmtid="{D5CDD505-2E9C-101B-9397-08002B2CF9AE}" pid="739" name="T21.2.2?L5">
    <vt:lpwstr>Прибыль на прочие цели</vt:lpwstr>
  </property>
  <property fmtid="{D5CDD505-2E9C-101B-9397-08002B2CF9AE}" pid="740" name="T21.2.2?L5.1">
    <vt:lpwstr>Проценты за пользование кредитом</vt:lpwstr>
  </property>
  <property fmtid="{D5CDD505-2E9C-101B-9397-08002B2CF9AE}" pid="741" name="T21.2.2?L5.2">
    <vt:lpwstr>Оплата услуг банков</vt:lpwstr>
  </property>
  <property fmtid="{D5CDD505-2E9C-101B-9397-08002B2CF9AE}" pid="742" name="T21.2.2?L5.3">
    <vt:lpwstr>Прочие затраты из прибыли, всего</vt:lpwstr>
  </property>
  <property fmtid="{D5CDD505-2E9C-101B-9397-08002B2CF9AE}" pid="743" name="T21.2.2?L5.3.x">
    <vt:lpwstr>Прочие затраты из прибыли, по видам затрат</vt:lpwstr>
  </property>
  <property fmtid="{D5CDD505-2E9C-101B-9397-08002B2CF9AE}" pid="744" name="T21.2.2?L6">
    <vt:lpwstr>Прибыль, облагаемая налогом</vt:lpwstr>
  </property>
  <property fmtid="{D5CDD505-2E9C-101B-9397-08002B2CF9AE}" pid="745" name="T21.2.2?L7">
    <vt:lpwstr>Налоги, сборы, платежи - всего</vt:lpwstr>
  </property>
  <property fmtid="{D5CDD505-2E9C-101B-9397-08002B2CF9AE}" pid="746" name="T21.2.2?L7.1">
    <vt:lpwstr>Налог на прибыль</vt:lpwstr>
  </property>
  <property fmtid="{D5CDD505-2E9C-101B-9397-08002B2CF9AE}" pid="747" name="T21.2.2?L7.2">
    <vt:lpwstr>Налог на имущество</vt:lpwstr>
  </property>
  <property fmtid="{D5CDD505-2E9C-101B-9397-08002B2CF9AE}" pid="748" name="T21.2.2?L7.3">
    <vt:lpwstr>Плата за выбросы загрязняющих веществ</vt:lpwstr>
  </property>
  <property fmtid="{D5CDD505-2E9C-101B-9397-08002B2CF9AE}" pid="749" name="T21.2.2?L7.4">
    <vt:lpwstr>Другие налоги и обязательные сборы и платежи из прибыли, всего</vt:lpwstr>
  </property>
  <property fmtid="{D5CDD505-2E9C-101B-9397-08002B2CF9AE}" pid="750" name="T21.2.2?L7.4.x">
    <vt:lpwstr>Другие налоги и обязательные сборы и платежи из прибыли, по видам налогов</vt:lpwstr>
  </property>
  <property fmtid="{D5CDD505-2E9C-101B-9397-08002B2CF9AE}" pid="751" name="T21.2.2?L8">
    <vt:lpwstr>Прибыль от производства тепловой энергии</vt:lpwstr>
  </property>
  <property fmtid="{D5CDD505-2E9C-101B-9397-08002B2CF9AE}" pid="752" name="T21.4?L1">
    <vt:lpwstr>Прибыль на развитие производства</vt:lpwstr>
  </property>
  <property fmtid="{D5CDD505-2E9C-101B-9397-08002B2CF9AE}" pid="753" name="T21.4?L1.1">
    <vt:lpwstr>Прибыль на развитие производства - капвложения</vt:lpwstr>
  </property>
  <property fmtid="{D5CDD505-2E9C-101B-9397-08002B2CF9AE}" pid="754" name="T21.4?L2">
    <vt:lpwstr>Прибыль на социальное развитие </vt:lpwstr>
  </property>
  <property fmtid="{D5CDD505-2E9C-101B-9397-08002B2CF9AE}" pid="755" name="T21.4?L2.1">
    <vt:lpwstr>Прибыль на социальное развитие - капвложения</vt:lpwstr>
  </property>
  <property fmtid="{D5CDD505-2E9C-101B-9397-08002B2CF9AE}" pid="756" name="T21.4?L3">
    <vt:lpwstr>Льготы, компенсации и проч.выплаты по Колдоговору</vt:lpwstr>
  </property>
  <property fmtid="{D5CDD505-2E9C-101B-9397-08002B2CF9AE}" pid="757" name="T21.4?L4">
    <vt:lpwstr>Дивиденды по акциям</vt:lpwstr>
  </property>
  <property fmtid="{D5CDD505-2E9C-101B-9397-08002B2CF9AE}" pid="758" name="T21.4?L5">
    <vt:lpwstr>Прибыль на прочие цели</vt:lpwstr>
  </property>
  <property fmtid="{D5CDD505-2E9C-101B-9397-08002B2CF9AE}" pid="759" name="T21.4?L5.1">
    <vt:lpwstr>Проценты за пользование кредитом</vt:lpwstr>
  </property>
  <property fmtid="{D5CDD505-2E9C-101B-9397-08002B2CF9AE}" pid="760" name="T21.4?L5.2">
    <vt:lpwstr>Оплата услуг банков</vt:lpwstr>
  </property>
  <property fmtid="{D5CDD505-2E9C-101B-9397-08002B2CF9AE}" pid="761" name="T21.4?L5.3">
    <vt:lpwstr>Прочие затраты из прибыли, всего</vt:lpwstr>
  </property>
  <property fmtid="{D5CDD505-2E9C-101B-9397-08002B2CF9AE}" pid="762" name="T21.4?L5.3.x">
    <vt:lpwstr>Прочие затраты из прибыли</vt:lpwstr>
  </property>
  <property fmtid="{D5CDD505-2E9C-101B-9397-08002B2CF9AE}" pid="763" name="T21.4?L6">
    <vt:lpwstr>Прибыль, облагаемая налогом</vt:lpwstr>
  </property>
  <property fmtid="{D5CDD505-2E9C-101B-9397-08002B2CF9AE}" pid="764" name="T21.4?L7">
    <vt:lpwstr>Налоги, сборы, платежи - всего</vt:lpwstr>
  </property>
  <property fmtid="{D5CDD505-2E9C-101B-9397-08002B2CF9AE}" pid="765" name="T21.4?L7.1">
    <vt:lpwstr>Налог на прибыль</vt:lpwstr>
  </property>
  <property fmtid="{D5CDD505-2E9C-101B-9397-08002B2CF9AE}" pid="766" name="T21.4?L7.2">
    <vt:lpwstr>Налог на имущество</vt:lpwstr>
  </property>
  <property fmtid="{D5CDD505-2E9C-101B-9397-08002B2CF9AE}" pid="767" name="T21.4?L7.3">
    <vt:lpwstr>Плата за выбросы загрязняющих веществ</vt:lpwstr>
  </property>
  <property fmtid="{D5CDD505-2E9C-101B-9397-08002B2CF9AE}" pid="768" name="T21.4?L7.4">
    <vt:lpwstr>Другие налоги и обязательные сборы и платежи из прибыли, всего</vt:lpwstr>
  </property>
  <property fmtid="{D5CDD505-2E9C-101B-9397-08002B2CF9AE}" pid="769" name="T21.4?L7.4.x">
    <vt:lpwstr>Другие налоги и обязательные сборы и платежи из прибыли</vt:lpwstr>
  </property>
  <property fmtid="{D5CDD505-2E9C-101B-9397-08002B2CF9AE}" pid="770" name="T21.4?L8">
    <vt:lpwstr>Прибыль от товарной продукции, всего</vt:lpwstr>
  </property>
  <property fmtid="{D5CDD505-2E9C-101B-9397-08002B2CF9AE}" pid="771" name="T22?L1">
    <vt:lpwstr>Условно-переменные затраты - всего</vt:lpwstr>
  </property>
  <property fmtid="{D5CDD505-2E9C-101B-9397-08002B2CF9AE}" pid="772" name="T22?L10">
    <vt:lpwstr>Ставка за мощность (в год) - в среднем</vt:lpwstr>
  </property>
  <property fmtid="{D5CDD505-2E9C-101B-9397-08002B2CF9AE}" pid="773" name="T22?L11">
    <vt:lpwstr>Ставка за энергию - в среднем</vt:lpwstr>
  </property>
  <property fmtid="{D5CDD505-2E9C-101B-9397-08002B2CF9AE}" pid="774" name="T22?L2">
    <vt:lpwstr>Условно-постоянные расходы</vt:lpwstr>
  </property>
  <property fmtid="{D5CDD505-2E9C-101B-9397-08002B2CF9AE}" pid="775" name="T22?L3">
    <vt:lpwstr>Затраты всего</vt:lpwstr>
  </property>
  <property fmtid="{D5CDD505-2E9C-101B-9397-08002B2CF9AE}" pid="776" name="T22?L4">
    <vt:lpwstr>Прибыль - всего</vt:lpwstr>
  </property>
  <property fmtid="{D5CDD505-2E9C-101B-9397-08002B2CF9AE}" pid="777" name="T22?L5">
    <vt:lpwstr>Рентабельность - всего</vt:lpwstr>
  </property>
  <property fmtid="{D5CDD505-2E9C-101B-9397-08002B2CF9AE}" pid="778" name="T22?L6">
    <vt:lpwstr>Необходимая валовая выручка - всего</vt:lpwstr>
  </property>
  <property fmtid="{D5CDD505-2E9C-101B-9397-08002B2CF9AE}" pid="779" name="T22?L7">
    <vt:lpwstr>Установленная (заявленная) мощность - всего</vt:lpwstr>
  </property>
  <property fmtid="{D5CDD505-2E9C-101B-9397-08002B2CF9AE}" pid="780" name="T22?L8">
    <vt:lpwstr>Отпуск энергии - всего</vt:lpwstr>
  </property>
  <property fmtid="{D5CDD505-2E9C-101B-9397-08002B2CF9AE}" pid="781" name="T22?L9">
    <vt:lpwstr>Средний одноставочный тариф продажи - всего</vt:lpwstr>
  </property>
  <property fmtid="{D5CDD505-2E9C-101B-9397-08002B2CF9AE}" pid="782" name="T23?L1">
    <vt:lpwstr>Полезный отпуск электрической энергии потребителям, всего </vt:lpwstr>
  </property>
  <property fmtid="{D5CDD505-2E9C-101B-9397-08002B2CF9AE}" pid="783" name="T23?L1.1">
    <vt:lpwstr>Полезный отпуск электрической энергии потребителям группы 1</vt:lpwstr>
  </property>
  <property fmtid="{D5CDD505-2E9C-101B-9397-08002B2CF9AE}" pid="784" name="T23?L1.1.1">
    <vt:lpwstr>Полезный отпуск электрической энергии потребителям группы 1 по базовой части тарифа</vt:lpwstr>
  </property>
  <property fmtid="{D5CDD505-2E9C-101B-9397-08002B2CF9AE}" pid="785" name="T23?L1.2">
    <vt:lpwstr>Полезный отпуск электрической энергии потребителям групп 2-4</vt:lpwstr>
  </property>
  <property fmtid="{D5CDD505-2E9C-101B-9397-08002B2CF9AE}" pid="786" name="T23?L2">
    <vt:lpwstr>Заявленная (расчетная) мощность потребителей, всего</vt:lpwstr>
  </property>
  <property fmtid="{D5CDD505-2E9C-101B-9397-08002B2CF9AE}" pid="787" name="T23?L2.1">
    <vt:lpwstr>Заявленная (расчетная) мощность потребителей группы 1</vt:lpwstr>
  </property>
  <property fmtid="{D5CDD505-2E9C-101B-9397-08002B2CF9AE}" pid="788" name="T23?L2.1.1">
    <vt:lpwstr>Заявленная (расчетная) мощность потребителей группы 1 по базовой части тарифа</vt:lpwstr>
  </property>
  <property fmtid="{D5CDD505-2E9C-101B-9397-08002B2CF9AE}" pid="789" name="T23?L2.2">
    <vt:lpwstr>Заявленная (расчетная) мощность потребителей групп 2-4</vt:lpwstr>
  </property>
  <property fmtid="{D5CDD505-2E9C-101B-9397-08002B2CF9AE}" pid="790" name="T23?L3">
    <vt:lpwstr>Доля полезного отпуска потребителей группы 1 в общем полезном отпуске потребителям</vt:lpwstr>
  </property>
  <property fmtid="{D5CDD505-2E9C-101B-9397-08002B2CF9AE}" pid="791" name="T23?L4">
    <vt:lpwstr>Базовая часть тарифа</vt:lpwstr>
  </property>
  <property fmtid="{D5CDD505-2E9C-101B-9397-08002B2CF9AE}" pid="792" name="T23?L4.1">
    <vt:lpwstr>Базовая часть тарифа: ставка на энергию</vt:lpwstr>
  </property>
  <property fmtid="{D5CDD505-2E9C-101B-9397-08002B2CF9AE}" pid="793" name="T23?L4.2">
    <vt:lpwstr>Базовая часть тарифа: ставка на мощность </vt:lpwstr>
  </property>
  <property fmtid="{D5CDD505-2E9C-101B-9397-08002B2CF9AE}" pid="794" name="T23?L5">
    <vt:lpwstr>Оставшаяся часть тарифа группы 1</vt:lpwstr>
  </property>
  <property fmtid="{D5CDD505-2E9C-101B-9397-08002B2CF9AE}" pid="795" name="T23?L5.1">
    <vt:lpwstr>Оставшаяся часть тарифа группы 1: ставка на энергию</vt:lpwstr>
  </property>
  <property fmtid="{D5CDD505-2E9C-101B-9397-08002B2CF9AE}" pid="796" name="T23?L5.2">
    <vt:lpwstr>Оставшаяся часть тарифа группы 1: ставка на мощность</vt:lpwstr>
  </property>
  <property fmtid="{D5CDD505-2E9C-101B-9397-08002B2CF9AE}" pid="797" name="T23?L6">
    <vt:lpwstr>Тариф покупки электроэнергии потребителями группы 1 </vt:lpwstr>
  </property>
  <property fmtid="{D5CDD505-2E9C-101B-9397-08002B2CF9AE}" pid="798" name="T23?L6.1">
    <vt:lpwstr>Тариф покупки электроэнергии потребителями группы 1: ставка на энергию</vt:lpwstr>
  </property>
  <property fmtid="{D5CDD505-2E9C-101B-9397-08002B2CF9AE}" pid="799" name="T23?L6.2">
    <vt:lpwstr>Тариф покупки электроэнергии потребителями группы 1: ставка на мощность</vt:lpwstr>
  </property>
  <property fmtid="{D5CDD505-2E9C-101B-9397-08002B2CF9AE}" pid="800" name="T23?L7">
    <vt:lpwstr>Тариф покупки электроэнергии потребителями групп 2-4</vt:lpwstr>
  </property>
  <property fmtid="{D5CDD505-2E9C-101B-9397-08002B2CF9AE}" pid="801" name="T23?L7.1">
    <vt:lpwstr>Тариф покупки электроэнергии потребителями групп 2-4: ставка на энергию</vt:lpwstr>
  </property>
  <property fmtid="{D5CDD505-2E9C-101B-9397-08002B2CF9AE}" pid="802" name="T23?L7.2">
    <vt:lpwstr>Тариф покупки электроэнергии потребителями групп 2-4: ставка на мощность</vt:lpwstr>
  </property>
  <property fmtid="{D5CDD505-2E9C-101B-9397-08002B2CF9AE}" pid="803" name="T24?L0.1">
    <vt:lpwstr>Среднемесячная за период суммарная заявленная (расчетная) мощность потребителей в максимум нагрузки ОЭС </vt:lpwstr>
  </property>
  <property fmtid="{D5CDD505-2E9C-101B-9397-08002B2CF9AE}" pid="804" name="T24?L0.2">
    <vt:lpwstr>Среднемесячная за период суммарная заявленная (расчетная) мощность потребителей в максимум нагрузки ОЭС - суммарная по СН и НН </vt:lpwstr>
  </property>
  <property fmtid="{D5CDD505-2E9C-101B-9397-08002B2CF9AE}" pid="805" name="T24?L0.3">
    <vt:lpwstr>Среднемесячная за период суммарная заявленная (расчетная) мощность потребителей в максимум нагрузки ОЭС - суммарная по СН2 и НН</vt:lpwstr>
  </property>
  <property fmtid="{D5CDD505-2E9C-101B-9397-08002B2CF9AE}" pid="806" name="T24?L0.4">
    <vt:lpwstr>Среднемесячная за период суммарная заявленная (расчетная) мощность потребителей в максимум нагрузки ОЭС - в сети НН</vt:lpwstr>
  </property>
  <property fmtid="{D5CDD505-2E9C-101B-9397-08002B2CF9AE}" pid="807" name="T24?L1">
    <vt:lpwstr>Затраты, отнесенные на передачу электрической энергии, всего</vt:lpwstr>
  </property>
  <property fmtid="{D5CDD505-2E9C-101B-9397-08002B2CF9AE}" pid="808" name="T24?L1.1">
    <vt:lpwstr>Затраты, отнесенные на передачу электрической энергии, по уровням напряжения</vt:lpwstr>
  </property>
  <property fmtid="{D5CDD505-2E9C-101B-9397-08002B2CF9AE}" pid="809" name="T24?L2">
    <vt:lpwstr>Прибыль, отнесенная на передачу электрической энергии, всего</vt:lpwstr>
  </property>
  <property fmtid="{D5CDD505-2E9C-101B-9397-08002B2CF9AE}" pid="810" name="T24?L2.1">
    <vt:lpwstr>Прибыль, отнесенная на передачу электрической энергии, по уровням напряжения</vt:lpwstr>
  </property>
  <property fmtid="{D5CDD505-2E9C-101B-9397-08002B2CF9AE}" pid="811" name="T24?L3">
    <vt:lpwstr>Рентабельность</vt:lpwstr>
  </property>
  <property fmtid="{D5CDD505-2E9C-101B-9397-08002B2CF9AE}" pid="812" name="T24?L4">
    <vt:lpwstr>Необходимая валовая выручка, отнесенная на передачу электрической энергии, всего</vt:lpwstr>
  </property>
  <property fmtid="{D5CDD505-2E9C-101B-9397-08002B2CF9AE}" pid="813" name="T24?L4.1">
    <vt:lpwstr>Необходимая валовая выручка, отнесенная на передачу электрической энергии, по уровням напряжения</vt:lpwstr>
  </property>
  <property fmtid="{D5CDD505-2E9C-101B-9397-08002B2CF9AE}" pid="814" name="T24?L5">
    <vt:lpwstr>Плата за услуги на содержание электрических сетей по диапазонам напряжения в расчете на 1 МВт</vt:lpwstr>
  </property>
  <property fmtid="{D5CDD505-2E9C-101B-9397-08002B2CF9AE}" pid="815" name="T24?L5.1">
    <vt:lpwstr>Плата за услуги на содержание электрических сетей по диапазонам напряжения в расчете на 1 МВт, по уровням напряжения</vt:lpwstr>
  </property>
  <property fmtid="{D5CDD505-2E9C-101B-9397-08002B2CF9AE}" pid="816" name="T24?L6">
    <vt:lpwstr>Плата за услуги на содержание электрических сетей по диапазонам напряжения в расчете на 1 МВтч</vt:lpwstr>
  </property>
  <property fmtid="{D5CDD505-2E9C-101B-9397-08002B2CF9AE}" pid="817" name="T24?L6.1">
    <vt:lpwstr>Плата за услуги на содержание электрических сетей по диапазонам напряжения в расчете на 1 МВтч, по уровням напряжения</vt:lpwstr>
  </property>
  <property fmtid="{D5CDD505-2E9C-101B-9397-08002B2CF9AE}" pid="818" name="T24.1?L0.1">
    <vt:lpwstr>Затраты, отнесенные на передачу тепловой энергии, водяные тепловые сети</vt:lpwstr>
  </property>
  <property fmtid="{D5CDD505-2E9C-101B-9397-08002B2CF9AE}" pid="819" name="T24.1?L0.2">
    <vt:lpwstr>Затраты, отнесенные на передачу тепловой энергии, паровые тепловые сети</vt:lpwstr>
  </property>
  <property fmtid="{D5CDD505-2E9C-101B-9397-08002B2CF9AE}" pid="820" name="T24.1?L1">
    <vt:lpwstr>Затраты, отнесенные на передачу тепловой энергии</vt:lpwstr>
  </property>
  <property fmtid="{D5CDD505-2E9C-101B-9397-08002B2CF9AE}" pid="821" name="T24.1?L1.1">
    <vt:lpwstr>Вода на технологические цели - всего</vt:lpwstr>
  </property>
  <property fmtid="{D5CDD505-2E9C-101B-9397-08002B2CF9AE}" pid="822" name="T24.1?L1.1.1">
    <vt:lpwstr>Вода на компенсацию потерь сетевой воды</vt:lpwstr>
  </property>
  <property fmtid="{D5CDD505-2E9C-101B-9397-08002B2CF9AE}" pid="823" name="T24.1?L1.2">
    <vt:lpwstr>Покупная энергия на производственные и хозяйственные нужды, всего</vt:lpwstr>
  </property>
  <property fmtid="{D5CDD505-2E9C-101B-9397-08002B2CF9AE}" pid="824" name="T24.1?L1.2.1">
    <vt:lpwstr>Покупная энергия на компенсацию потерь тепловой энергии</vt:lpwstr>
  </property>
  <property fmtid="{D5CDD505-2E9C-101B-9397-08002B2CF9AE}" pid="825" name="T24.1?L1.2.2">
    <vt:lpwstr>Покупная энергия на компенсацию затрат электроэнергиии</vt:lpwstr>
  </property>
  <property fmtid="{D5CDD505-2E9C-101B-9397-08002B2CF9AE}" pid="826" name="T24.1?L2">
    <vt:lpwstr>Прибыль, отнесенная на передачу тепловой энергии</vt:lpwstr>
  </property>
  <property fmtid="{D5CDD505-2E9C-101B-9397-08002B2CF9AE}" pid="827" name="T24.1?L2.1">
    <vt:lpwstr>Прибыль, отнесенная на передачу тепловой энергии, водяные тепловые сети</vt:lpwstr>
  </property>
  <property fmtid="{D5CDD505-2E9C-101B-9397-08002B2CF9AE}" pid="828" name="T24.1?L2.2">
    <vt:lpwstr>Прибыль, отнесенная на передачу тепловой энергии, паровые тепловые сети</vt:lpwstr>
  </property>
  <property fmtid="{D5CDD505-2E9C-101B-9397-08002B2CF9AE}" pid="829" name="T24.1?L3">
    <vt:lpwstr>Рентабельность</vt:lpwstr>
  </property>
  <property fmtid="{D5CDD505-2E9C-101B-9397-08002B2CF9AE}" pid="830" name="T24.1?L4">
    <vt:lpwstr>Необходимая валовая выручка, отнесенная на передачу тепловой энергии</vt:lpwstr>
  </property>
  <property fmtid="{D5CDD505-2E9C-101B-9397-08002B2CF9AE}" pid="831" name="T24.1?L4.1">
    <vt:lpwstr>Необходимая валовая выручка, отнесенная на передачу тепловой энергии, водяные тепловые сети</vt:lpwstr>
  </property>
  <property fmtid="{D5CDD505-2E9C-101B-9397-08002B2CF9AE}" pid="832" name="T24.1?L4.2">
    <vt:lpwstr>Необходимая валовая выручка, отнесенная на передачу тепловой энергии, паровые тепловые сети</vt:lpwstr>
  </property>
  <property fmtid="{D5CDD505-2E9C-101B-9397-08002B2CF9AE}" pid="833" name="T24.1?L5">
    <vt:lpwstr>Полезный отпуск тепловой энергии собственным потребителям </vt:lpwstr>
  </property>
  <property fmtid="{D5CDD505-2E9C-101B-9397-08002B2CF9AE}" pid="834" name="T24.1?L5.1">
    <vt:lpwstr>Полезный отпуск тепловой энергии собственным потребителям, в горячей воде от тепловых сетей</vt:lpwstr>
  </property>
  <property fmtid="{D5CDD505-2E9C-101B-9397-08002B2CF9AE}" pid="835" name="T24.1?L5.2">
    <vt:lpwstr>Полезный отпуск тепловой энергии собственным потребителям, в паре</vt:lpwstr>
  </property>
  <property fmtid="{D5CDD505-2E9C-101B-9397-08002B2CF9AE}" pid="836" name="T24.1?L6">
    <vt:lpwstr>Плата за услуги на содержание тепловых сетей </vt:lpwstr>
  </property>
  <property fmtid="{D5CDD505-2E9C-101B-9397-08002B2CF9AE}" pid="837" name="T24.1?L6.1">
    <vt:lpwstr>Плата за услуги по содержанию водяных тепловых сетей </vt:lpwstr>
  </property>
  <property fmtid="{D5CDD505-2E9C-101B-9397-08002B2CF9AE}" pid="838" name="T24.1?L6.2">
    <vt:lpwstr>Плата за услуги по содержанию паровых тепловых сетей </vt:lpwstr>
  </property>
  <property fmtid="{D5CDD505-2E9C-101B-9397-08002B2CF9AE}" pid="839" name="T25?L1">
    <vt:lpwstr>Ставка за электроэнергию тарифа покупки </vt:lpwstr>
  </property>
  <property fmtid="{D5CDD505-2E9C-101B-9397-08002B2CF9AE}" pid="840" name="T25?L1.1">
    <vt:lpwstr>Ставка за электроэнергию тарифа покупки: Базовые потребители</vt:lpwstr>
  </property>
  <property fmtid="{D5CDD505-2E9C-101B-9397-08002B2CF9AE}" pid="841" name="T25?L1.2">
    <vt:lpwstr>Ставка за электроэнергию тарифа покупки: Группа 2-4</vt:lpwstr>
  </property>
  <property fmtid="{D5CDD505-2E9C-101B-9397-08002B2CF9AE}" pid="842" name="T25?L2">
    <vt:lpwstr>Отпуск электрической энергии в сеть с учетом величины сальдо-перетока электроэнергии</vt:lpwstr>
  </property>
  <property fmtid="{D5CDD505-2E9C-101B-9397-08002B2CF9AE}" pid="843" name="T25?L3">
    <vt:lpwstr>Потери электрической энергии </vt:lpwstr>
  </property>
  <property fmtid="{D5CDD505-2E9C-101B-9397-08002B2CF9AE}" pid="844" name="T25?L4">
    <vt:lpwstr>Полезный отпуск электрической энергии</vt:lpwstr>
  </property>
  <property fmtid="{D5CDD505-2E9C-101B-9397-08002B2CF9AE}" pid="845" name="T25?L5">
    <vt:lpwstr>Расходы на компенсацию потерь</vt:lpwstr>
  </property>
  <property fmtid="{D5CDD505-2E9C-101B-9397-08002B2CF9AE}" pid="846" name="T25?L6">
    <vt:lpwstr>Ставка на оплату технологического расхода (потерь ) электрической энергии на ее передачу по сетям</vt:lpwstr>
  </property>
  <property fmtid="{D5CDD505-2E9C-101B-9397-08002B2CF9AE}" pid="847" name="T25.1?L1">
    <vt:lpwstr>Тариф покупки тепловой энергии </vt:lpwstr>
  </property>
  <property fmtid="{D5CDD505-2E9C-101B-9397-08002B2CF9AE}" pid="848" name="T25.1?L1.1">
    <vt:lpwstr>Тариф покупки тепловой энергии: Бюджетные потребители</vt:lpwstr>
  </property>
  <property fmtid="{D5CDD505-2E9C-101B-9397-08002B2CF9AE}" pid="849" name="T25.1?L1.2">
    <vt:lpwstr>Тариф покупки тепловой энергии: Прочие потребители </vt:lpwstr>
  </property>
  <property fmtid="{D5CDD505-2E9C-101B-9397-08002B2CF9AE}" pid="850" name="T25.1?L2">
    <vt:lpwstr>Отпуск тепловой энергии собственным потребителям в сеть ЭСО без отпуска с коллекторов</vt:lpwstr>
  </property>
  <property fmtid="{D5CDD505-2E9C-101B-9397-08002B2CF9AE}" pid="851" name="T25.1?L2.1">
    <vt:lpwstr>Отпуск тепловой энергии собственным потребителям в виде горячей воды</vt:lpwstr>
  </property>
  <property fmtid="{D5CDD505-2E9C-101B-9397-08002B2CF9AE}" pid="852" name="T25.1?L2.2">
    <vt:lpwstr>Отпуск тепловой энергии собственным потребителям в виде пара</vt:lpwstr>
  </property>
  <property fmtid="{D5CDD505-2E9C-101B-9397-08002B2CF9AE}" pid="853" name="T25.1?L3">
    <vt:lpwstr>Потери тепловой энергии </vt:lpwstr>
  </property>
  <property fmtid="{D5CDD505-2E9C-101B-9397-08002B2CF9AE}" pid="854" name="T25.1?L3.1">
    <vt:lpwstr>Потери тепловой энергии в водяных тепловых сетях</vt:lpwstr>
  </property>
  <property fmtid="{D5CDD505-2E9C-101B-9397-08002B2CF9AE}" pid="855" name="T25.1?L3.2">
    <vt:lpwstr>Потери тепловой энергии в паровых тепловых сетях</vt:lpwstr>
  </property>
  <property fmtid="{D5CDD505-2E9C-101B-9397-08002B2CF9AE}" pid="856" name="T25.1?L4">
    <vt:lpwstr>Затраты (расходы) на компенсацию потерь</vt:lpwstr>
  </property>
  <property fmtid="{D5CDD505-2E9C-101B-9397-08002B2CF9AE}" pid="857" name="T25.1?L4.1">
    <vt:lpwstr>Затраты (расходы) на компенсацию потерь в водяных тепловых сетях</vt:lpwstr>
  </property>
  <property fmtid="{D5CDD505-2E9C-101B-9397-08002B2CF9AE}" pid="858" name="T25.1?L4.2">
    <vt:lpwstr>Затраты (расходы) на компенсацию потерь в паровых тепловх сетях</vt:lpwstr>
  </property>
  <property fmtid="{D5CDD505-2E9C-101B-9397-08002B2CF9AE}" pid="859" name="T25.1?L5">
    <vt:lpwstr>Ставка на оплату технологического расхода (потерь) тепловой энергии на ее передачу по сетям</vt:lpwstr>
  </property>
  <property fmtid="{D5CDD505-2E9C-101B-9397-08002B2CF9AE}" pid="860" name="T25.1?L5.1">
    <vt:lpwstr>Ставка на оплату технологического расхода (потерь) тепловой энергии на ее передачу по водяным тепловым сетям</vt:lpwstr>
  </property>
  <property fmtid="{D5CDD505-2E9C-101B-9397-08002B2CF9AE}" pid="861" name="T25.1?L5.2">
    <vt:lpwstr>Ставка на оплату технологического расхода (потерь) тепловой энергии на ее передачу по паровм тепловым сетям</vt:lpwstr>
  </property>
  <property fmtid="{D5CDD505-2E9C-101B-9397-08002B2CF9AE}" pid="862" name="T26?L1">
    <vt:lpwstr>Полезный отпуск электроэнергии ПЭ (энергоснабжающей организации), всего</vt:lpwstr>
  </property>
  <property fmtid="{D5CDD505-2E9C-101B-9397-08002B2CF9AE}" pid="863" name="T26?L1.1">
    <vt:lpwstr>Полезный отпуск электроэнергии ПЭ (энергоснабжающей организации) в период ночных провалов графика нагрузки</vt:lpwstr>
  </property>
  <property fmtid="{D5CDD505-2E9C-101B-9397-08002B2CF9AE}" pid="864" name="T26?L1.2">
    <vt:lpwstr>Полезный отпуск электроэнергии ПЭ (энергоснабжающей организации) в часы максимальных (пиковых) нагрузок</vt:lpwstr>
  </property>
  <property fmtid="{D5CDD505-2E9C-101B-9397-08002B2CF9AE}" pid="865" name="T26?L1.3">
    <vt:lpwstr>Полезный отпуск электроэнергии ПЭ (энергоснабжающей организации) в остальное время суток (полупик)</vt:lpwstr>
  </property>
  <property fmtid="{D5CDD505-2E9C-101B-9397-08002B2CF9AE}" pid="866" name="T26?L2">
    <vt:lpwstr>Условно-переменные затраты электроэнергии, отпущенной ГК (энергоснабжающей организацией) </vt:lpwstr>
  </property>
  <property fmtid="{D5CDD505-2E9C-101B-9397-08002B2CF9AE}" pid="867" name="T26?L2.1">
    <vt:lpwstr>Условно-переменные затраты электроэнергии в период ночных провалов графика нагрузки</vt:lpwstr>
  </property>
  <property fmtid="{D5CDD505-2E9C-101B-9397-08002B2CF9AE}" pid="868" name="T26?L3">
    <vt:lpwstr>Средний одноставочный тариф на электроэнергию по ПЭ (энергоснабжающей организации)</vt:lpwstr>
  </property>
  <property fmtid="{D5CDD505-2E9C-101B-9397-08002B2CF9AE}" pid="869" name="T26?L4">
    <vt:lpwstr>Тарифная ставка за электроэнергию в ночной зоне - тариф ночь</vt:lpwstr>
  </property>
  <property fmtid="{D5CDD505-2E9C-101B-9397-08002B2CF9AE}" pid="870" name="T26?L5">
    <vt:lpwstr>Тарифная ставка за электроэнергию в полупиковой зоне - тариф полупик</vt:lpwstr>
  </property>
  <property fmtid="{D5CDD505-2E9C-101B-9397-08002B2CF9AE}" pid="871" name="T26?L6">
    <vt:lpwstr>Тарифная ставка за электроэнергию в пиковой зоне - тариф пик</vt:lpwstr>
  </property>
  <property fmtid="{D5CDD505-2E9C-101B-9397-08002B2CF9AE}" pid="872" name="T27?L1">
    <vt:lpwstr>Объем полезного отпуска</vt:lpwstr>
  </property>
  <property fmtid="{D5CDD505-2E9C-101B-9397-08002B2CF9AE}" pid="873" name="T27?L2">
    <vt:lpwstr>Заявленная мощность</vt:lpwstr>
  </property>
  <property fmtid="{D5CDD505-2E9C-101B-9397-08002B2CF9AE}" pid="874" name="T27?L3">
    <vt:lpwstr>Тариф на покупку электрической энергии</vt:lpwstr>
  </property>
  <property fmtid="{D5CDD505-2E9C-101B-9397-08002B2CF9AE}" pid="875" name="T27?L3.1">
    <vt:lpwstr>Ставка за мощность</vt:lpwstr>
  </property>
  <property fmtid="{D5CDD505-2E9C-101B-9397-08002B2CF9AE}" pid="876" name="T27?L3.2">
    <vt:lpwstr>Ставка за энергию</vt:lpwstr>
  </property>
  <property fmtid="{D5CDD505-2E9C-101B-9397-08002B2CF9AE}" pid="877" name="T27?L4">
    <vt:lpwstr>Стоимость единицы услуг </vt:lpwstr>
  </property>
  <property fmtid="{D5CDD505-2E9C-101B-9397-08002B2CF9AE}" pid="878" name="T27?L4.1">
    <vt:lpwstr>Плата за услуги по передаче электрической энергии</vt:lpwstr>
  </property>
  <property fmtid="{D5CDD505-2E9C-101B-9397-08002B2CF9AE}" pid="879" name="T27?L4.1.1.">
    <vt:lpwstr>Ставка на содержание электросетей (за энегрию)</vt:lpwstr>
  </property>
  <property fmtid="{D5CDD505-2E9C-101B-9397-08002B2CF9AE}" pid="880" name="T27?L4.1.1.1">
    <vt:lpwstr>Ставка на содержание электросетей (за мощность)</vt:lpwstr>
  </property>
  <property fmtid="{D5CDD505-2E9C-101B-9397-08002B2CF9AE}" pid="881" name="T27?L4.1.2">
    <vt:lpwstr>Ставка по оплате потерь</vt:lpwstr>
  </property>
  <property fmtid="{D5CDD505-2E9C-101B-9397-08002B2CF9AE}" pid="882" name="T27?L4.2">
    <vt:lpwstr>Услуги РАО "ЕЭС России",ФСК, СО ЦДУ, ЗАО "ЦРР ФОРЭМ", НП "АТС"</vt:lpwstr>
  </property>
  <property fmtid="{D5CDD505-2E9C-101B-9397-08002B2CF9AE}" pid="883" name="T27?L5">
    <vt:lpwstr>Средний одноставочный тариф</vt:lpwstr>
  </property>
  <property fmtid="{D5CDD505-2E9C-101B-9397-08002B2CF9AE}" pid="884" name="T27?L5.1">
    <vt:lpwstr>Плата за мощность</vt:lpwstr>
  </property>
  <property fmtid="{D5CDD505-2E9C-101B-9397-08002B2CF9AE}" pid="885" name="T27?L5.2">
    <vt:lpwstr>Плата за энергию</vt:lpwstr>
  </property>
  <property fmtid="{D5CDD505-2E9C-101B-9397-08002B2CF9AE}" pid="886" name="T27?L6">
    <vt:lpwstr>Товарная продукция, всего</vt:lpwstr>
  </property>
  <property fmtid="{D5CDD505-2E9C-101B-9397-08002B2CF9AE}" pid="887" name="T27?L6.1">
    <vt:lpwstr>Сумма платы за электроэнергию (мощность)</vt:lpwstr>
  </property>
  <property fmtid="{D5CDD505-2E9C-101B-9397-08002B2CF9AE}" pid="888" name="T27?L6.2">
    <vt:lpwstr>Сумма платы за услуги</vt:lpwstr>
  </property>
  <property fmtid="{D5CDD505-2E9C-101B-9397-08002B2CF9AE}" pid="889" name="T27?L6.2.1">
    <vt:lpwstr>Сумма в оплату за потери электроэнегрии в сети</vt:lpwstr>
  </property>
  <property fmtid="{D5CDD505-2E9C-101B-9397-08002B2CF9AE}" pid="890" name="T27?L6.3.1">
    <vt:lpwstr>Сумма оплаты за мощность (п. 6)</vt:lpwstr>
  </property>
  <property fmtid="{D5CDD505-2E9C-101B-9397-08002B2CF9AE}" pid="891" name="T27?L6.3.2">
    <vt:lpwstr>Сумма оплаты за электроэнергию (п. 6)</vt:lpwstr>
  </property>
  <property fmtid="{D5CDD505-2E9C-101B-9397-08002B2CF9AE}" pid="892" name="T28?L3">
    <vt:lpwstr>Энергия</vt:lpwstr>
  </property>
  <property fmtid="{D5CDD505-2E9C-101B-9397-08002B2CF9AE}" pid="893" name="T28?L4">
    <vt:lpwstr>Число часов использ. максим. Мощности</vt:lpwstr>
  </property>
  <property fmtid="{D5CDD505-2E9C-101B-9397-08002B2CF9AE}" pid="894" name="T28?L5">
    <vt:lpwstr>Ставка за мощность</vt:lpwstr>
  </property>
  <property fmtid="{D5CDD505-2E9C-101B-9397-08002B2CF9AE}" pid="895" name="T28?L6">
    <vt:lpwstr>Ставка за энергию</vt:lpwstr>
  </property>
  <property fmtid="{D5CDD505-2E9C-101B-9397-08002B2CF9AE}" pid="896" name="T28?L7">
    <vt:lpwstr>Одноставочный тариф</vt:lpwstr>
  </property>
  <property fmtid="{D5CDD505-2E9C-101B-9397-08002B2CF9AE}" pid="897" name="T28?L8">
    <vt:lpwstr>Сумма реализации</vt:lpwstr>
  </property>
  <property fmtid="{D5CDD505-2E9C-101B-9397-08002B2CF9AE}" pid="898" name="T28.1?L1">
    <vt:lpwstr>Общая составляющая постоянных затрат и прибыли энергоснабжающей организации</vt:lpwstr>
  </property>
  <property fmtid="{D5CDD505-2E9C-101B-9397-08002B2CF9AE}" pid="899" name="T28.1?L2">
    <vt:lpwstr>Средняя за период регулирования тепловая нагрузка (в виде пара и горячей воды) всех потребителей</vt:lpwstr>
  </property>
  <property fmtid="{D5CDD505-2E9C-101B-9397-08002B2CF9AE}" pid="900" name="T28.1?L3">
    <vt:lpwstr>Общая ставка платы за тепловую мощность </vt:lpwstr>
  </property>
  <property fmtid="{D5CDD505-2E9C-101B-9397-08002B2CF9AE}" pid="901" name="T28.2?L0.1">
    <vt:lpwstr>Относительный удельный расход топлива на тепловую энергию по категориям теплоносителя</vt:lpwstr>
  </property>
  <property fmtid="{D5CDD505-2E9C-101B-9397-08002B2CF9AE}" pid="902" name="T28.2?L1">
    <vt:lpwstr>Приведённый удельный расход топлива на 1 Гкал теплоэнергии, отпущеной с коллекторов ТЭС </vt:lpwstr>
  </property>
  <property fmtid="{D5CDD505-2E9C-101B-9397-08002B2CF9AE}" pid="903" name="T28.2?L2">
    <vt:lpwstr>Тарифные ставки за энергию для потребителей пара </vt:lpwstr>
  </property>
  <property fmtid="{D5CDD505-2E9C-101B-9397-08002B2CF9AE}" pid="904" name="T28.2?L3">
    <vt:lpwstr>Тарифная ставка за энергию для потребителей горячей воды с коллекторов ТЭС</vt:lpwstr>
  </property>
  <property fmtid="{D5CDD505-2E9C-101B-9397-08002B2CF9AE}" pid="905" name="T28.2?L4">
    <vt:lpwstr>Удельный расход топлива на 1 Гкал теплоэнергии, отпущеной в виде горячей воды </vt:lpwstr>
  </property>
  <property fmtid="{D5CDD505-2E9C-101B-9397-08002B2CF9AE}" pid="906" name="T28.2?L5">
    <vt:lpwstr>Тарифные ставки за энергию для потребителей горячей воды </vt:lpwstr>
  </property>
  <property fmtid="{D5CDD505-2E9C-101B-9397-08002B2CF9AE}" pid="907" name="TP2.1?L5">
    <vt:lpwstr>Количество условных единиц (у) на 100 км трассы ЛЭП</vt:lpwstr>
  </property>
  <property fmtid="{D5CDD505-2E9C-101B-9397-08002B2CF9AE}" pid="908" name="TP2.1?L6">
    <vt:lpwstr>Протяженность ЛЭП</vt:lpwstr>
  </property>
  <property fmtid="{D5CDD505-2E9C-101B-9397-08002B2CF9AE}" pid="909" name="TP2.1?L7">
    <vt:lpwstr>Объем условных единиц</vt:lpwstr>
  </property>
  <property fmtid="{D5CDD505-2E9C-101B-9397-08002B2CF9AE}" pid="910" name="TP2.2?L5">
    <vt:lpwstr>Количество условных единиц (у) на единицу измерения</vt:lpwstr>
  </property>
  <property fmtid="{D5CDD505-2E9C-101B-9397-08002B2CF9AE}" pid="911" name="TP2.2?L6">
    <vt:lpwstr>Количество единиц измерения</vt:lpwstr>
  </property>
  <property fmtid="{D5CDD505-2E9C-101B-9397-08002B2CF9AE}" pid="912" name="TP2.2?L7">
    <vt:lpwstr>Объем условных единиц</vt:lpwstr>
  </property>
  <property fmtid="{D5CDD505-2E9C-101B-9397-08002B2CF9AE}" pid="913" name="T29?L10">
    <vt:lpwstr>Тарифы на электроэнергию, поставляемую потребителям ЭСО по зонам суток</vt:lpwstr>
  </property>
  <property fmtid="{D5CDD505-2E9C-101B-9397-08002B2CF9AE}" pid="914" name="T29?L4">
    <vt:lpwstr>Тариф покупки электрической энергии потребителями</vt:lpwstr>
  </property>
  <property fmtid="{D5CDD505-2E9C-101B-9397-08002B2CF9AE}" pid="915" name="T29?L5">
    <vt:lpwstr>Плата за услуги, оказываемые на ФОРЭМ (услуги РАО "ЕЭС России",ФСК, СО ЦДУ)</vt:lpwstr>
  </property>
  <property fmtid="{D5CDD505-2E9C-101B-9397-08002B2CF9AE}" pid="916" name="T29?L6">
    <vt:lpwstr>Тарифы на электроэнергию, поставляемую потребителям ЭСО</vt:lpwstr>
  </property>
  <property fmtid="{D5CDD505-2E9C-101B-9397-08002B2CF9AE}" pid="917" name="T28.3?L1">
    <vt:lpwstr>Объем полезного отпуска</vt:lpwstr>
  </property>
  <property fmtid="{D5CDD505-2E9C-101B-9397-08002B2CF9AE}" pid="918" name="T28.3?L2">
    <vt:lpwstr>Расчетная мощность</vt:lpwstr>
  </property>
  <property fmtid="{D5CDD505-2E9C-101B-9397-08002B2CF9AE}" pid="919" name="T28.3?L3">
    <vt:lpwstr>Тариф на покупку тепловой энергии</vt:lpwstr>
  </property>
  <property fmtid="{D5CDD505-2E9C-101B-9397-08002B2CF9AE}" pid="920" name="T28.3?L3.1">
    <vt:lpwstr>Тариф на покупку тепловой энергии: Ставка за мощность</vt:lpwstr>
  </property>
  <property fmtid="{D5CDD505-2E9C-101B-9397-08002B2CF9AE}" pid="921" name="T28.3?L3.2">
    <vt:lpwstr>Тариф на покупку тепловой энергии: Ставка за энергию</vt:lpwstr>
  </property>
  <property fmtid="{D5CDD505-2E9C-101B-9397-08002B2CF9AE}" pid="922" name="T28.3?L4">
    <vt:lpwstr>Плата за услуги по передаче тепловой энергии</vt:lpwstr>
  </property>
  <property fmtid="{D5CDD505-2E9C-101B-9397-08002B2CF9AE}" pid="923" name="T28.3?L4.1">
    <vt:lpwstr>Плата за услуги по передаче тепловой энергии: Ставка на содержание тепловых сетей</vt:lpwstr>
  </property>
  <property fmtid="{D5CDD505-2E9C-101B-9397-08002B2CF9AE}" pid="924" name="T28.3?L4.2">
    <vt:lpwstr>Плата за услуги по передаче тепловой энергии: Ставка по оплате потерь</vt:lpwstr>
  </property>
  <property fmtid="{D5CDD505-2E9C-101B-9397-08002B2CF9AE}" pid="925" name="T28.3?L5">
    <vt:lpwstr>Средний одноставочный тариф</vt:lpwstr>
  </property>
  <property fmtid="{D5CDD505-2E9C-101B-9397-08002B2CF9AE}" pid="926" name="T28.3?L6">
    <vt:lpwstr>Товарная продукция всего</vt:lpwstr>
  </property>
  <property fmtid="{D5CDD505-2E9C-101B-9397-08002B2CF9AE}" pid="927" name="T28.3?L6.1">
    <vt:lpwstr>Сумма от реализации тепловой энергии</vt:lpwstr>
  </property>
  <property fmtid="{D5CDD505-2E9C-101B-9397-08002B2CF9AE}" pid="928" name="T28.3?L6.2">
    <vt:lpwstr>Сумма от реализации услуг</vt:lpwstr>
  </property>
  <property fmtid="{D5CDD505-2E9C-101B-9397-08002B2CF9AE}" pid="929" name="entityid">
    <vt:lpwstr>123456</vt:lpwstr>
  </property>
  <property fmtid="{D5CDD505-2E9C-101B-9397-08002B2CF9AE}" pid="930" name="T21.3?L8.ИТОГО">
    <vt:lpwstr>Прибыль от реализации услуг по передаче электрической энергии, всего</vt:lpwstr>
  </property>
  <property fmtid="{D5CDD505-2E9C-101B-9397-08002B2CF9AE}" pid="931" name="T21.3?L8.1">
    <vt:lpwstr>Прибыль от товарной продукции по уровням напряжения</vt:lpwstr>
  </property>
  <property fmtid="{D5CDD505-2E9C-101B-9397-08002B2CF9AE}" pid="932" name="T21.3?L8.x">
    <vt:lpwstr>Прибыль от товарной продукции по уровням напряжения</vt:lpwstr>
  </property>
  <property fmtid="{D5CDD505-2E9C-101B-9397-08002B2CF9AE}" pid="933" name="Status">
    <vt:lpwstr>2</vt:lpwstr>
  </property>
  <property fmtid="{D5CDD505-2E9C-101B-9397-08002B2CF9AE}" pid="934" name="T22?L1.1">
    <vt:lpwstr>Условно-переменные затраты электростанций ЭСО - всего</vt:lpwstr>
  </property>
  <property fmtid="{D5CDD505-2E9C-101B-9397-08002B2CF9AE}" pid="935" name="T22?L1.1.x">
    <vt:lpwstr>Условно-переменные затраты электростанций ЭСО</vt:lpwstr>
  </property>
  <property fmtid="{D5CDD505-2E9C-101B-9397-08002B2CF9AE}" pid="936" name="T22?L1.2">
    <vt:lpwstr>Условно-переменные затраты на электроэнергию с оптового рынка</vt:lpwstr>
  </property>
  <property fmtid="{D5CDD505-2E9C-101B-9397-08002B2CF9AE}" pid="937" name="T22?L1.3">
    <vt:lpwstr>Условно-переменные затраты на электроэнергию от блокстанций</vt:lpwstr>
  </property>
  <property fmtid="{D5CDD505-2E9C-101B-9397-08002B2CF9AE}" pid="938" name="T22?L1.3.x">
    <vt:lpwstr>Условно-переменные затраты на электроэнергию от сторонних поставщиков</vt:lpwstr>
  </property>
  <property fmtid="{D5CDD505-2E9C-101B-9397-08002B2CF9AE}" pid="939" name="T22?L2.1">
    <vt:lpwstr>Условно-постоянные расходы - электростанции ЭСО - всего</vt:lpwstr>
  </property>
  <property fmtid="{D5CDD505-2E9C-101B-9397-08002B2CF9AE}" pid="940" name="T22?L2.1.x">
    <vt:lpwstr>Условно-постоянные расходы - электростанции ЭСО</vt:lpwstr>
  </property>
  <property fmtid="{D5CDD505-2E9C-101B-9397-08002B2CF9AE}" pid="941" name="T22?L2.2">
    <vt:lpwstr>Условно-постоянные расходы на электроэнергию с оптового рынка</vt:lpwstr>
  </property>
  <property fmtid="{D5CDD505-2E9C-101B-9397-08002B2CF9AE}" pid="942" name="T22?L2.3">
    <vt:lpwstr>Условно-постоянные расходы на электроэнергию от блокстанций</vt:lpwstr>
  </property>
  <property fmtid="{D5CDD505-2E9C-101B-9397-08002B2CF9AE}" pid="943" name="T22?L2.3.x">
    <vt:lpwstr>Условно-постоянные расходы на электроэнергию от сторонних поставщиков</vt:lpwstr>
  </property>
  <property fmtid="{D5CDD505-2E9C-101B-9397-08002B2CF9AE}" pid="944" name="T22?L3.1">
    <vt:lpwstr>Затраты - электростанции ЭСО - всего</vt:lpwstr>
  </property>
  <property fmtid="{D5CDD505-2E9C-101B-9397-08002B2CF9AE}" pid="945" name="T22?L3.1.x">
    <vt:lpwstr>Затраты - электростанции ЭСО</vt:lpwstr>
  </property>
  <property fmtid="{D5CDD505-2E9C-101B-9397-08002B2CF9AE}" pid="946" name="T22?L3.2">
    <vt:lpwstr>Затраты на электроэнергию с оптового рынка</vt:lpwstr>
  </property>
  <property fmtid="{D5CDD505-2E9C-101B-9397-08002B2CF9AE}" pid="947" name="T22?L3.3">
    <vt:lpwstr>Затраты на электроэнергию от блокстанций</vt:lpwstr>
  </property>
  <property fmtid="{D5CDD505-2E9C-101B-9397-08002B2CF9AE}" pid="948" name="T22?L3.3.x">
    <vt:lpwstr>Затраты на электроэнергию от сторонних поставщиков</vt:lpwstr>
  </property>
  <property fmtid="{D5CDD505-2E9C-101B-9397-08002B2CF9AE}" pid="949" name="T22?L4.1">
    <vt:lpwstr>Прибыль по электростациям ЭСО - всего</vt:lpwstr>
  </property>
  <property fmtid="{D5CDD505-2E9C-101B-9397-08002B2CF9AE}" pid="950" name="T22?L4.1.x">
    <vt:lpwstr>Прибыль по электростациям ЭСО</vt:lpwstr>
  </property>
  <property fmtid="{D5CDD505-2E9C-101B-9397-08002B2CF9AE}" pid="951" name="T22?L4.2">
    <vt:lpwstr>Прибыль на электроэнергию с оптового рынка</vt:lpwstr>
  </property>
  <property fmtid="{D5CDD505-2E9C-101B-9397-08002B2CF9AE}" pid="952" name="T22?L4.3">
    <vt:lpwstr>Прибыль на электроэнергию от блокстанций</vt:lpwstr>
  </property>
  <property fmtid="{D5CDD505-2E9C-101B-9397-08002B2CF9AE}" pid="953" name="T22?L4.3.x">
    <vt:lpwstr>Прибыль на электроэнергию от сторонних поставщиков</vt:lpwstr>
  </property>
  <property fmtid="{D5CDD505-2E9C-101B-9397-08002B2CF9AE}" pid="954" name="T22?L5.1">
    <vt:lpwstr>Рентабельность - электростанции ЭСО - всего</vt:lpwstr>
  </property>
  <property fmtid="{D5CDD505-2E9C-101B-9397-08002B2CF9AE}" pid="955" name="T22?L5.1.x">
    <vt:lpwstr>Рентабельность - электростанции ЭСО</vt:lpwstr>
  </property>
  <property fmtid="{D5CDD505-2E9C-101B-9397-08002B2CF9AE}" pid="956" name="T22?L5.2">
    <vt:lpwstr>Рентабельность - электроэнергия с оптового рынка</vt:lpwstr>
  </property>
  <property fmtid="{D5CDD505-2E9C-101B-9397-08002B2CF9AE}" pid="957" name="T22?L5.3">
    <vt:lpwstr>Рентабельность - электроэнергия от блокстанций</vt:lpwstr>
  </property>
  <property fmtid="{D5CDD505-2E9C-101B-9397-08002B2CF9AE}" pid="958" name="T22?L5.3.x">
    <vt:lpwstr>Рентабельность - электроэнергия от сторонних поставщиков</vt:lpwstr>
  </property>
  <property fmtid="{D5CDD505-2E9C-101B-9397-08002B2CF9AE}" pid="959" name="T22?L6.1">
    <vt:lpwstr>Необходимая валовая выручка - электростанции ЭСО - всего</vt:lpwstr>
  </property>
  <property fmtid="{D5CDD505-2E9C-101B-9397-08002B2CF9AE}" pid="960" name="T22?L6.1.x">
    <vt:lpwstr>Необходимая валовая выручка - электростанции ЭСО</vt:lpwstr>
  </property>
  <property fmtid="{D5CDD505-2E9C-101B-9397-08002B2CF9AE}" pid="961" name="T22?L6.2">
    <vt:lpwstr>Необходимая валовая выручка - электроэнергия с оптового рынка</vt:lpwstr>
  </property>
  <property fmtid="{D5CDD505-2E9C-101B-9397-08002B2CF9AE}" pid="962" name="T22?L6.3">
    <vt:lpwstr>Необходимая валовая выручка - электроэнергия от блокстанций</vt:lpwstr>
  </property>
  <property fmtid="{D5CDD505-2E9C-101B-9397-08002B2CF9AE}" pid="963" name="T22?L6.3.x">
    <vt:lpwstr>Необходимая валовая выручка - электроэнергия от сторонних поставщиков</vt:lpwstr>
  </property>
  <property fmtid="{D5CDD505-2E9C-101B-9397-08002B2CF9AE}" pid="964" name="T22?L7.1">
    <vt:lpwstr>Установленная (заявленная) мощность - электростанции ЭСО - всего</vt:lpwstr>
  </property>
  <property fmtid="{D5CDD505-2E9C-101B-9397-08002B2CF9AE}" pid="965" name="T22?L7.1.x">
    <vt:lpwstr>Установленная (заявленная) мощность - электростанции ЭСО</vt:lpwstr>
  </property>
  <property fmtid="{D5CDD505-2E9C-101B-9397-08002B2CF9AE}" pid="966" name="T22?L7.2">
    <vt:lpwstr>Установленная (заявленная) мощность с оптового рынка</vt:lpwstr>
  </property>
  <property fmtid="{D5CDD505-2E9C-101B-9397-08002B2CF9AE}" pid="967" name="T22?L7.3">
    <vt:lpwstr>Установленная (заявленная) мощность - блокстанции</vt:lpwstr>
  </property>
  <property fmtid="{D5CDD505-2E9C-101B-9397-08002B2CF9AE}" pid="968" name="T22?L7.3.x">
    <vt:lpwstr>Установленная (заявленная) мощность - сторонние поставщики</vt:lpwstr>
  </property>
  <property fmtid="{D5CDD505-2E9C-101B-9397-08002B2CF9AE}" pid="969" name="T22?L8.1">
    <vt:lpwstr>Отпуск энергии - электростанции ЭСО - всего</vt:lpwstr>
  </property>
  <property fmtid="{D5CDD505-2E9C-101B-9397-08002B2CF9AE}" pid="970" name="T22?L8.1.x">
    <vt:lpwstr>Отпуск энергии - электростанции ЭСО</vt:lpwstr>
  </property>
  <property fmtid="{D5CDD505-2E9C-101B-9397-08002B2CF9AE}" pid="971" name="T22?L8.2">
    <vt:lpwstr>Отпуск энергии, полученной с оптового рынка</vt:lpwstr>
  </property>
  <property fmtid="{D5CDD505-2E9C-101B-9397-08002B2CF9AE}" pid="972" name="T22?L8.3">
    <vt:lpwstr>Отпуск энергии, полученной от блокстанций</vt:lpwstr>
  </property>
  <property fmtid="{D5CDD505-2E9C-101B-9397-08002B2CF9AE}" pid="973" name="T22?L8.3.x">
    <vt:lpwstr>Отпуск энергии, полученной от сторонних поставщиков</vt:lpwstr>
  </property>
  <property fmtid="{D5CDD505-2E9C-101B-9397-08002B2CF9AE}" pid="974" name="T22?L9.1">
    <vt:lpwstr>Средний одноставочный тариф продажи - электростанции ЭСО - всего</vt:lpwstr>
  </property>
  <property fmtid="{D5CDD505-2E9C-101B-9397-08002B2CF9AE}" pid="975" name="T22?L9.1.x">
    <vt:lpwstr>Средний одноставочный тариф продажи - электростанции ЭСО</vt:lpwstr>
  </property>
  <property fmtid="{D5CDD505-2E9C-101B-9397-08002B2CF9AE}" pid="976" name="T22?L9.2">
    <vt:lpwstr>Средний одноставочный тариф продажи - c оптового рынка</vt:lpwstr>
  </property>
  <property fmtid="{D5CDD505-2E9C-101B-9397-08002B2CF9AE}" pid="977" name="T22?L9.3">
    <vt:lpwstr>Средний одноставочный тариф продажи - от блокстанций</vt:lpwstr>
  </property>
  <property fmtid="{D5CDD505-2E9C-101B-9397-08002B2CF9AE}" pid="978" name="T22?L10.1">
    <vt:lpwstr>Ставка за мощность (в год) - электростанции ЭСО - в среднем</vt:lpwstr>
  </property>
  <property fmtid="{D5CDD505-2E9C-101B-9397-08002B2CF9AE}" pid="979" name="T22?L10.1.x">
    <vt:lpwstr>Ставка за мощность (в год) - электростанции ЭСО</vt:lpwstr>
  </property>
  <property fmtid="{D5CDD505-2E9C-101B-9397-08002B2CF9AE}" pid="980" name="T22?L10.2">
    <vt:lpwstr>Ставка за мощность (в год) - с оптового рынка</vt:lpwstr>
  </property>
  <property fmtid="{D5CDD505-2E9C-101B-9397-08002B2CF9AE}" pid="981" name="T22?L10.3">
    <vt:lpwstr>Ставка за мощность (в год) - от блокстанций</vt:lpwstr>
  </property>
  <property fmtid="{D5CDD505-2E9C-101B-9397-08002B2CF9AE}" pid="982" name="T22?L10.3.x">
    <vt:lpwstr>Ставка за мощность (в год) - от сторонних поставщиков</vt:lpwstr>
  </property>
  <property fmtid="{D5CDD505-2E9C-101B-9397-08002B2CF9AE}" pid="983" name="T22?L11.1">
    <vt:lpwstr>Ставка за энергию - электростанции ЭСО - в среднем</vt:lpwstr>
  </property>
  <property fmtid="{D5CDD505-2E9C-101B-9397-08002B2CF9AE}" pid="984" name="T22?L11.1.x">
    <vt:lpwstr>Ставка за энергию - электростанции ЭСО</vt:lpwstr>
  </property>
  <property fmtid="{D5CDD505-2E9C-101B-9397-08002B2CF9AE}" pid="985" name="T22?L11.2">
    <vt:lpwstr>Ставка за энергию - с оптового рынка</vt:lpwstr>
  </property>
  <property fmtid="{D5CDD505-2E9C-101B-9397-08002B2CF9AE}" pid="986" name="T22?L11.3">
    <vt:lpwstr>Ставка за энергию - от блокстанций</vt:lpwstr>
  </property>
  <property fmtid="{D5CDD505-2E9C-101B-9397-08002B2CF9AE}" pid="987" name="T22?L11.3.x">
    <vt:lpwstr>Ставка за энергию - от сторонних поставщиков</vt:lpwstr>
  </property>
  <property fmtid="{D5CDD505-2E9C-101B-9397-08002B2CF9AE}" pid="988" name="T22?L9.3.x">
    <vt:lpwstr>Средний одноставочный тариф продажи - от сторонних поставщиков</vt:lpwstr>
  </property>
  <property fmtid="{D5CDD505-2E9C-101B-9397-08002B2CF9AE}" pid="989" name="T1.1?L1.1">
    <vt:lpwstr>Установленная мощность ТЭС ПЭ, всего</vt:lpwstr>
  </property>
  <property fmtid="{D5CDD505-2E9C-101B-9397-08002B2CF9AE}" pid="990" name="T1.1?L1.1.x">
    <vt:lpwstr>Установленная мощность ТЭС ПЭ, по ТЭС</vt:lpwstr>
  </property>
  <property fmtid="{D5CDD505-2E9C-101B-9397-08002B2CF9AE}" pid="991" name="T1.1?L1.2">
    <vt:lpwstr>Установленная мощность ГЭС ПЭ, всего</vt:lpwstr>
  </property>
  <property fmtid="{D5CDD505-2E9C-101B-9397-08002B2CF9AE}" pid="992" name="T1.1?L1.2.x">
    <vt:lpwstr>Установленная мощность ГЭС ПЭ, по ГЭС</vt:lpwstr>
  </property>
  <property fmtid="{D5CDD505-2E9C-101B-9397-08002B2CF9AE}" pid="993" name="T1.2?L1.3.1">
    <vt:lpwstr>Поступление мощности в сеть ЭСО c оптового рынка для собственных потребителей ЭСО</vt:lpwstr>
  </property>
  <property fmtid="{D5CDD505-2E9C-101B-9397-08002B2CF9AE}" pid="994" name="T1.2?L1.3.2">
    <vt:lpwstr>Поступление мощности в сеть ЭСО c оптового рынка по прямым договорам в общую сеть</vt:lpwstr>
  </property>
  <property fmtid="{D5CDD505-2E9C-101B-9397-08002B2CF9AE}" pid="995" name="T1.2?L4.4">
    <vt:lpwstr>Полезный отпуск мощности ЭСО: передача мощности на оптовый рынок</vt:lpwstr>
  </property>
  <property fmtid="{D5CDD505-2E9C-101B-9397-08002B2CF9AE}" pid="996" name="T2.1?L1.1">
    <vt:lpwstr>Выработка электроэнергии на ТЭС, всего</vt:lpwstr>
  </property>
  <property fmtid="{D5CDD505-2E9C-101B-9397-08002B2CF9AE}" pid="997" name="T2.1?L1.1.1">
    <vt:lpwstr>Выработка электроэнергии на ТЭС, по ТЭС</vt:lpwstr>
  </property>
  <property fmtid="{D5CDD505-2E9C-101B-9397-08002B2CF9AE}" pid="998" name="T2.1?L1.2">
    <vt:lpwstr>Выработка электроэнергии на ГЭС, всего</vt:lpwstr>
  </property>
  <property fmtid="{D5CDD505-2E9C-101B-9397-08002B2CF9AE}" pid="999" name="T2.1?L1.2.1">
    <vt:lpwstr>Выработка электроэнергии на ГЭС, по ГЭС</vt:lpwstr>
  </property>
  <property fmtid="{D5CDD505-2E9C-101B-9397-08002B2CF9AE}" pid="1000" name="T2.1?L4.1">
    <vt:lpwstr>Отпуск электроэнергии с шин ТЭС, всего</vt:lpwstr>
  </property>
  <property fmtid="{D5CDD505-2E9C-101B-9397-08002B2CF9AE}" pid="1001" name="T2.1?L4.1.x">
    <vt:lpwstr>Отпуск электроэнергии с шин ТЭС, по ТЭС</vt:lpwstr>
  </property>
  <property fmtid="{D5CDD505-2E9C-101B-9397-08002B2CF9AE}" pid="1002" name="T2.1?L1.1.x">
    <vt:lpwstr>Выработка электроэнергии на ТЭС, по ТЭС</vt:lpwstr>
  </property>
  <property fmtid="{D5CDD505-2E9C-101B-9397-08002B2CF9AE}" pid="1003" name="T2.1?L1.2.x">
    <vt:lpwstr>Выработка электроэнергии на ГЭС, по ГЭС</vt:lpwstr>
  </property>
  <property fmtid="{D5CDD505-2E9C-101B-9397-08002B2CF9AE}" pid="1004" name="T2.1?L4.2">
    <vt:lpwstr>Отпуск электроэнергии с шин ГЭС, всего</vt:lpwstr>
  </property>
  <property fmtid="{D5CDD505-2E9C-101B-9397-08002B2CF9AE}" pid="1005" name="T2.1?L4.2.x">
    <vt:lpwstr>Отпуск электроэнергии с шин ГЭС, по ГЭС</vt:lpwstr>
  </property>
  <property fmtid="{D5CDD505-2E9C-101B-9397-08002B2CF9AE}" pid="1006" name="T2.1?L7.3">
    <vt:lpwstr>Полезный отпуск ПЭ, по прямым договорам в общую сеть</vt:lpwstr>
  </property>
  <property fmtid="{D5CDD505-2E9C-101B-9397-08002B2CF9AE}" pid="1007" name="T2.1?L7.1.x">
    <vt:lpwstr>Полезный отпуск ТЭС, по ТЭС</vt:lpwstr>
  </property>
  <property fmtid="{D5CDD505-2E9C-101B-9397-08002B2CF9AE}" pid="1008" name="T2.1?L7.2">
    <vt:lpwstr>Полезный отпуск ГЭС, всего</vt:lpwstr>
  </property>
  <property fmtid="{D5CDD505-2E9C-101B-9397-08002B2CF9AE}" pid="1009" name="T2.1?L7.2.x">
    <vt:lpwstr>Полезный отпуск ГЭС, по ГЭС</vt:lpwstr>
  </property>
  <property fmtid="{D5CDD505-2E9C-101B-9397-08002B2CF9AE}" pid="1010" name="T2.2?L2.1.1">
    <vt:lpwstr>Покупная электроэнергия с оптового рынка для собственных потребителей</vt:lpwstr>
  </property>
  <property fmtid="{D5CDD505-2E9C-101B-9397-08002B2CF9AE}" pid="1011" name="T2.2?L2.1.2">
    <vt:lpwstr>Покупная электроэнергия с оптового рынка по прямым договорам</vt:lpwstr>
  </property>
  <property fmtid="{D5CDD505-2E9C-101B-9397-08002B2CF9AE}" pid="1012" name="T7?L5.1">
    <vt:lpwstr>Полезный отпуск теплоэнергии по СЦТ</vt:lpwstr>
  </property>
  <property fmtid="{D5CDD505-2E9C-101B-9397-08002B2CF9AE}" pid="1013" name="T16?item_ext?ПТЭ">
    <vt:lpwstr>передача тепловой энергии</vt:lpwstr>
  </property>
  <property fmtid="{D5CDD505-2E9C-101B-9397-08002B2CF9AE}" pid="1014" name="T16?item_ext?ПЭ">
    <vt:lpwstr>передача электроэнергии</vt:lpwstr>
  </property>
  <property fmtid="{D5CDD505-2E9C-101B-9397-08002B2CF9AE}" pid="1015" name="T16?item_ext?ТЭ">
    <vt:lpwstr>производство тепловой энергии</vt:lpwstr>
  </property>
  <property fmtid="{D5CDD505-2E9C-101B-9397-08002B2CF9AE}" pid="1016" name="T16?item_ext?ЭЭ">
    <vt:lpwstr>производство электроэнергии</vt:lpwstr>
  </property>
  <property fmtid="{D5CDD505-2E9C-101B-9397-08002B2CF9AE}" pid="1017" name="T16?item_ext?ВСЕГО">
    <vt:lpwstr>всего</vt:lpwstr>
  </property>
  <property fmtid="{D5CDD505-2E9C-101B-9397-08002B2CF9AE}" pid="1018" name="T16?L2.6">
    <vt:lpwstr>Среднемесячная тарифная ставка </vt:lpwstr>
  </property>
  <property fmtid="{D5CDD505-2E9C-101B-9397-08002B2CF9AE}" pid="1019" name="T16?L2.11.1">
    <vt:lpwstr>Выплаты по  районному коэффициенту и северные надбавки, процент выплат</vt:lpwstr>
  </property>
  <property fmtid="{D5CDD505-2E9C-101B-9397-08002B2CF9AE}" pid="1020" name="T16?L2.11.2">
    <vt:lpwstr>Выплаты по  районному коэффициенту и северные надбавки, сумма выплат</vt:lpwstr>
  </property>
  <property fmtid="{D5CDD505-2E9C-101B-9397-08002B2CF9AE}" pid="1021" name="T16?L2.12">
    <vt:lpwstr>Итого среднемесячная оплата труда на 1 работника                         </vt:lpwstr>
  </property>
  <property fmtid="{D5CDD505-2E9C-101B-9397-08002B2CF9AE}" pid="1022" name="T16?L3.1">
    <vt:lpwstr>Льготный проезд к месту отдыха</vt:lpwstr>
  </property>
  <property fmtid="{D5CDD505-2E9C-101B-9397-08002B2CF9AE}" pid="1023" name="T16?L3.2">
    <vt:lpwstr>По постановлению от 3.11.94г.№1206 </vt:lpwstr>
  </property>
  <property fmtid="{D5CDD505-2E9C-101B-9397-08002B2CF9AE}" pid="1024" name="T16?L3.3">
    <vt:lpwstr>Итого средства на оплату труда ППП </vt:lpwstr>
  </property>
  <property fmtid="{D5CDD505-2E9C-101B-9397-08002B2CF9AE}" pid="1025" name="T16?L5.1">
    <vt:lpwstr>Численность всего, принятая для расчета (базовый период - фактическая)</vt:lpwstr>
  </property>
  <property fmtid="{D5CDD505-2E9C-101B-9397-08002B2CF9AE}" pid="1026" name="T16?L5.2">
    <vt:lpwstr>Денежные выплаты на 1 работника</vt:lpwstr>
  </property>
  <property fmtid="{D5CDD505-2E9C-101B-9397-08002B2CF9AE}" pid="1027" name="T16?L5.3">
    <vt:lpwstr>Итого по денежным выплатам</vt:lpwstr>
  </property>
  <property fmtid="{D5CDD505-2E9C-101B-9397-08002B2CF9AE}" pid="1028" name="T20.1?item_ext?ЭЭ">
    <vt:lpwstr>производство электроэнергии</vt:lpwstr>
  </property>
  <property fmtid="{D5CDD505-2E9C-101B-9397-08002B2CF9AE}" pid="1029" name="T20.1?item_ext?ТЭ">
    <vt:lpwstr>производство тепловой энергии</vt:lpwstr>
  </property>
  <property fmtid="{D5CDD505-2E9C-101B-9397-08002B2CF9AE}" pid="1030" name="T20.1?item_ext?ПЭ">
    <vt:lpwstr>передача электроэнергии</vt:lpwstr>
  </property>
  <property fmtid="{D5CDD505-2E9C-101B-9397-08002B2CF9AE}" pid="1031" name="T20.1?item_ext?ПТЭ">
    <vt:lpwstr>передача тепловой энергии</vt:lpwstr>
  </property>
  <property fmtid="{D5CDD505-2E9C-101B-9397-08002B2CF9AE}" pid="1032" name="T20.1?item_ext?ВСЕГО">
    <vt:lpwstr>всего</vt:lpwstr>
  </property>
  <property fmtid="{D5CDD505-2E9C-101B-9397-08002B2CF9AE}" pid="1033" name="T18.2?L10.x">
    <vt:lpwstr>Итого производственные расходы  по уровням напряжения</vt:lpwstr>
  </property>
  <property fmtid="{D5CDD505-2E9C-101B-9397-08002B2CF9AE}" pid="1034" name="T19.2?L15.1">
    <vt:lpwstr>Производственные расходы водяных тепловых сетей</vt:lpwstr>
  </property>
  <property fmtid="{D5CDD505-2E9C-101B-9397-08002B2CF9AE}" pid="1035" name="T19.2?L15.2">
    <vt:lpwstr>Производственные расходы паровых тепловых сетей</vt:lpwstr>
  </property>
  <property fmtid="{D5CDD505-2E9C-101B-9397-08002B2CF9AE}" pid="1036" name="T21.4?L8.1">
    <vt:lpwstr>Прибыль от передачи тепловой энергии по водяным сетям</vt:lpwstr>
  </property>
  <property fmtid="{D5CDD505-2E9C-101B-9397-08002B2CF9AE}" pid="1037" name="T21.4?L8.2">
    <vt:lpwstr>Прибыль от передачи тепловой энергии по паровым сетям</vt:lpwstr>
  </property>
  <property fmtid="{D5CDD505-2E9C-101B-9397-08002B2CF9AE}" pid="1038" name="T15?item_ext?РЕГ">
    <vt:lpwstr>всего по регулируемой деятельности</vt:lpwstr>
  </property>
  <property fmtid="{D5CDD505-2E9C-101B-9397-08002B2CF9AE}" pid="1039" name="T15?item_ext?ВСЕГО">
    <vt:lpwstr>всего</vt:lpwstr>
  </property>
  <property fmtid="{D5CDD505-2E9C-101B-9397-08002B2CF9AE}" pid="1040" name="T15?item_ext?ПРОЧЕЕ">
    <vt:lpwstr>прочие виды продукции (услуг)</vt:lpwstr>
  </property>
  <property fmtid="{D5CDD505-2E9C-101B-9397-08002B2CF9AE}" pid="1041" name="T15?item_ext?ПТЭ">
    <vt:lpwstr>передача тепловой энергии</vt:lpwstr>
  </property>
  <property fmtid="{D5CDD505-2E9C-101B-9397-08002B2CF9AE}" pid="1042" name="T15?item_ext?ПЭ">
    <vt:lpwstr>передача электрической энергии</vt:lpwstr>
  </property>
  <property fmtid="{D5CDD505-2E9C-101B-9397-08002B2CF9AE}" pid="1043" name="T15?item_ext?ТЭ">
    <vt:lpwstr>производство тепловой энергии</vt:lpwstr>
  </property>
  <property fmtid="{D5CDD505-2E9C-101B-9397-08002B2CF9AE}" pid="1044" name="T15?item_ext?ЭЭ">
    <vt:lpwstr>производство электроэнергии</vt:lpwstr>
  </property>
  <property fmtid="{D5CDD505-2E9C-101B-9397-08002B2CF9AE}" pid="1045" name="T15?L9.2">
    <vt:lpwstr>Средства на страхование</vt:lpwstr>
  </property>
  <property fmtid="{D5CDD505-2E9C-101B-9397-08002B2CF9AE}" pid="1046" name="T17?item_ext?ВСЕГО">
    <vt:lpwstr>всего</vt:lpwstr>
  </property>
  <property fmtid="{D5CDD505-2E9C-101B-9397-08002B2CF9AE}" pid="1047" name="T17?item_ext?ПТЭ">
    <vt:lpwstr>передача тепловой энергии</vt:lpwstr>
  </property>
  <property fmtid="{D5CDD505-2E9C-101B-9397-08002B2CF9AE}" pid="1048" name="T17?item_ext?ПЭ">
    <vt:lpwstr>передача электроэнергии</vt:lpwstr>
  </property>
  <property fmtid="{D5CDD505-2E9C-101B-9397-08002B2CF9AE}" pid="1049" name="T17?item_ext?ЭЭ">
    <vt:lpwstr>производство электроэнергии</vt:lpwstr>
  </property>
  <property fmtid="{D5CDD505-2E9C-101B-9397-08002B2CF9AE}" pid="1050" name="T17?item_ext?ТЭ">
    <vt:lpwstr>производство тепловой энергии</vt:lpwstr>
  </property>
  <property fmtid="{D5CDD505-2E9C-101B-9397-08002B2CF9AE}" pid="1051" name="T20?item_ext?ЭЭ">
    <vt:lpwstr>производство электроэнергии</vt:lpwstr>
  </property>
  <property fmtid="{D5CDD505-2E9C-101B-9397-08002B2CF9AE}" pid="1052" name="T20?item_ext?ВСЕГО">
    <vt:lpwstr>всего</vt:lpwstr>
  </property>
  <property fmtid="{D5CDD505-2E9C-101B-9397-08002B2CF9AE}" pid="1053" name="T20?item_ext?ПТЭ">
    <vt:lpwstr>передача тепловой энергии</vt:lpwstr>
  </property>
  <property fmtid="{D5CDD505-2E9C-101B-9397-08002B2CF9AE}" pid="1054" name="T20?item_ext?ПЭ">
    <vt:lpwstr>передача электроэнергии</vt:lpwstr>
  </property>
  <property fmtid="{D5CDD505-2E9C-101B-9397-08002B2CF9AE}" pid="1055" name="T20?item_ext?ТЭ">
    <vt:lpwstr>производство тепловой энергии</vt:lpwstr>
  </property>
  <property fmtid="{D5CDD505-2E9C-101B-9397-08002B2CF9AE}" pid="1056" name="T22?L1.4">
    <vt:lpwstr>Условно-переменные затраты на электроэнергию от сторонних поставщиков - всего</vt:lpwstr>
  </property>
  <property fmtid="{D5CDD505-2E9C-101B-9397-08002B2CF9AE}" pid="1057" name="T22?L1.4.x">
    <vt:lpwstr>Условно-переменные затраты на электроэнергию от сторонних поставщиков</vt:lpwstr>
  </property>
  <property fmtid="{D5CDD505-2E9C-101B-9397-08002B2CF9AE}" pid="1058" name="T22?L10.4">
    <vt:lpwstr>Ставка за мощность (в год) - от сторонних поставщиков - в среднем</vt:lpwstr>
  </property>
  <property fmtid="{D5CDD505-2E9C-101B-9397-08002B2CF9AE}" pid="1059" name="T22?L10.4.x">
    <vt:lpwstr>Ставка за мощность (в год) - от сторонних поставщиков</vt:lpwstr>
  </property>
  <property fmtid="{D5CDD505-2E9C-101B-9397-08002B2CF9AE}" pid="1060" name="T22?L11.4">
    <vt:lpwstr>Ставка за энергию - от сторонних поставщиков - в среднем</vt:lpwstr>
  </property>
  <property fmtid="{D5CDD505-2E9C-101B-9397-08002B2CF9AE}" pid="1061" name="T22?L11.4.x">
    <vt:lpwstr>Ставка за энергию - от сторонних поставщиков</vt:lpwstr>
  </property>
  <property fmtid="{D5CDD505-2E9C-101B-9397-08002B2CF9AE}" pid="1062" name="T22?L2.4">
    <vt:lpwstr>Условно-постоянные расходы на электроэнергию от сторонних поставщиков - всего</vt:lpwstr>
  </property>
  <property fmtid="{D5CDD505-2E9C-101B-9397-08002B2CF9AE}" pid="1063" name="T22?L2.4.x">
    <vt:lpwstr>Условно-постоянные расходы на электроэнергию от сторонних поставщиков</vt:lpwstr>
  </property>
  <property fmtid="{D5CDD505-2E9C-101B-9397-08002B2CF9AE}" pid="1064" name="T22?L3.4">
    <vt:lpwstr>Затраты на электроэнергию от сторонних поставщиков - всего</vt:lpwstr>
  </property>
  <property fmtid="{D5CDD505-2E9C-101B-9397-08002B2CF9AE}" pid="1065" name="T22?L3.4.x">
    <vt:lpwstr>Затраты на электроэнергию от сторонних поставщиков</vt:lpwstr>
  </property>
  <property fmtid="{D5CDD505-2E9C-101B-9397-08002B2CF9AE}" pid="1066" name="T22?L4.4">
    <vt:lpwstr>Прибыль на электроэнергию от сторонних поставщиков - всего</vt:lpwstr>
  </property>
  <property fmtid="{D5CDD505-2E9C-101B-9397-08002B2CF9AE}" pid="1067" name="T22?L4.4.x">
    <vt:lpwstr>Прибыль на электроэнергию от сторонних поставщиков</vt:lpwstr>
  </property>
  <property fmtid="{D5CDD505-2E9C-101B-9397-08002B2CF9AE}" pid="1068" name="T22?L5.4.x">
    <vt:lpwstr>Рентабельность - электроэнергия от сторонних поставщиков</vt:lpwstr>
  </property>
  <property fmtid="{D5CDD505-2E9C-101B-9397-08002B2CF9AE}" pid="1069" name="T22?L5.4">
    <vt:lpwstr>Рентабельность - электроэнергия от сторонних поставщиков - всего</vt:lpwstr>
  </property>
  <property fmtid="{D5CDD505-2E9C-101B-9397-08002B2CF9AE}" pid="1070" name="T22?L6.4">
    <vt:lpwstr>Необходимая валовая выручка - электроэнергия от сторонних поставщиков - всего</vt:lpwstr>
  </property>
  <property fmtid="{D5CDD505-2E9C-101B-9397-08002B2CF9AE}" pid="1071" name="T22?L6.4.x">
    <vt:lpwstr>Необходимая валовая выручка - электроэнергия от сторонних поставщиков</vt:lpwstr>
  </property>
  <property fmtid="{D5CDD505-2E9C-101B-9397-08002B2CF9AE}" pid="1072" name="T22?L7.4.x">
    <vt:lpwstr>Установленная (заявленная) мощность - сторонние поставщики</vt:lpwstr>
  </property>
  <property fmtid="{D5CDD505-2E9C-101B-9397-08002B2CF9AE}" pid="1073" name="T22?L7.4">
    <vt:lpwstr>Установленная (заявленная) мощность - сторонние поставщики - всего</vt:lpwstr>
  </property>
  <property fmtid="{D5CDD505-2E9C-101B-9397-08002B2CF9AE}" pid="1074" name="T22?L8.4">
    <vt:lpwstr>Отпуск энергии, полученной от сторонних поставщиков - всего</vt:lpwstr>
  </property>
  <property fmtid="{D5CDD505-2E9C-101B-9397-08002B2CF9AE}" pid="1075" name="T22?L8.4.x">
    <vt:lpwstr>Отпуск энергии, полученной от сторонних поставщиков</vt:lpwstr>
  </property>
  <property fmtid="{D5CDD505-2E9C-101B-9397-08002B2CF9AE}" pid="1076" name="T22?L9.4">
    <vt:lpwstr>Средний одноставочный тариф продажи - от сторонних поставщиков - в среднем</vt:lpwstr>
  </property>
  <property fmtid="{D5CDD505-2E9C-101B-9397-08002B2CF9AE}" pid="1077" name="T22?L9.4.x">
    <vt:lpwstr>Средний одноставочный тариф продажи - от сторонних поставщиков</vt:lpwstr>
  </property>
  <property fmtid="{D5CDD505-2E9C-101B-9397-08002B2CF9AE}" pid="1078" name="T29?item_ext?1СТ">
    <vt:lpwstr>одноставочный тариф на энергию</vt:lpwstr>
  </property>
  <property fmtid="{D5CDD505-2E9C-101B-9397-08002B2CF9AE}" pid="1079" name="T29?item_ext?2СТ.М">
    <vt:lpwstr>двухставочный тариф - ставка за мощность</vt:lpwstr>
  </property>
  <property fmtid="{D5CDD505-2E9C-101B-9397-08002B2CF9AE}" pid="1080" name="T29?item_ext?2СТ.Э">
    <vt:lpwstr>двухставочный тариф - ставка за энергию</vt:lpwstr>
  </property>
  <property fmtid="{D5CDD505-2E9C-101B-9397-08002B2CF9AE}" pid="1081" name="T29?item_ext?1СТ.ДО7">
    <vt:lpwstr>Одноставочный тариф с числом часов от 6000 до 7000</vt:lpwstr>
  </property>
  <property fmtid="{D5CDD505-2E9C-101B-9397-08002B2CF9AE}" pid="1082" name="T29?item_ext?1СТ.ДО6">
    <vt:lpwstr>Одноставочный тариф с числом часов от 5000 до 6000</vt:lpwstr>
  </property>
  <property fmtid="{D5CDD505-2E9C-101B-9397-08002B2CF9AE}" pid="1083" name="T29?item_ext?1СТ.ДО5">
    <vt:lpwstr>Одноставочный тариф с числом часов от 4000 до 5000</vt:lpwstr>
  </property>
  <property fmtid="{D5CDD505-2E9C-101B-9397-08002B2CF9AE}" pid="1084" name="T29?item_ext?1СТ.ДО4">
    <vt:lpwstr>Одноставочный тариф с числом часов от 3000 до 4000</vt:lpwstr>
  </property>
  <property fmtid="{D5CDD505-2E9C-101B-9397-08002B2CF9AE}" pid="1085" name="T29?1СТ.ДО3">
    <vt:lpwstr>Одноставочный тариф с числом часов до 3000</vt:lpwstr>
  </property>
  <property fmtid="{D5CDD505-2E9C-101B-9397-08002B2CF9AE}" pid="1086" name="T29?item_ext?1СТ.ДО3">
    <vt:lpwstr>Одноставочный тариф с числом часов до 3000</vt:lpwstr>
  </property>
  <property fmtid="{D5CDD505-2E9C-101B-9397-08002B2CF9AE}" pid="1087" name="T7?L4.1">
    <vt:lpwstr>Потери теплоэнергии в сети ЭСО в процентах к отпуску в сеть</vt:lpwstr>
  </property>
  <property fmtid="{D5CDD505-2E9C-101B-9397-08002B2CF9AE}" pid="1088" name="T7?item_ext?ВСЕГО">
    <vt:lpwstr>всего</vt:lpwstr>
  </property>
  <property fmtid="{D5CDD505-2E9C-101B-9397-08002B2CF9AE}" pid="1089" name="T7?item_ext?КОТ">
    <vt:lpwstr>котельные</vt:lpwstr>
  </property>
  <property fmtid="{D5CDD505-2E9C-101B-9397-08002B2CF9AE}" pid="1090" name="T7?item_ext?ТЭС">
    <vt:lpwstr>ТЭС</vt:lpwstr>
  </property>
  <property fmtid="{D5CDD505-2E9C-101B-9397-08002B2CF9AE}" pid="1091" name="T7?item_ext?ЭБОЙЛ">
    <vt:lpwstr>электробойлерные</vt:lpwstr>
  </property>
  <property fmtid="{D5CDD505-2E9C-101B-9397-08002B2CF9AE}" pid="1092" name="T9?item_ext?ВСЕГО">
    <vt:lpwstr>всего</vt:lpwstr>
  </property>
  <property fmtid="{D5CDD505-2E9C-101B-9397-08002B2CF9AE}" pid="1093" name="T9?item_ext?КОТЕЛЬНЫЕ">
    <vt:lpwstr>котельные</vt:lpwstr>
  </property>
  <property fmtid="{D5CDD505-2E9C-101B-9397-08002B2CF9AE}" pid="1094" name="T9?item_ext?ТЭС">
    <vt:lpwstr>ТЭС</vt:lpwstr>
  </property>
  <property fmtid="{D5CDD505-2E9C-101B-9397-08002B2CF9AE}" pid="1095" name="T20.1?item_ext?ИТОГО">
    <vt:lpwstr>итого</vt:lpwstr>
  </property>
  <property fmtid="{D5CDD505-2E9C-101B-9397-08002B2CF9AE}" pid="1096" name="T20.1?item_ext?ИТОГО.ВСЕГО">
    <vt:lpwstr>итого - всего</vt:lpwstr>
  </property>
  <property fmtid="{D5CDD505-2E9C-101B-9397-08002B2CF9AE}" pid="1097" name="T20.1?item_ext?ПТЭ.ВСЕГО">
    <vt:lpwstr>передача тепловой энергии - всего</vt:lpwstr>
  </property>
  <property fmtid="{D5CDD505-2E9C-101B-9397-08002B2CF9AE}" pid="1098" name="T20.1?item_ext?ПЭ.ВСЕГО">
    <vt:lpwstr>передача электроэнергии - всего</vt:lpwstr>
  </property>
  <property fmtid="{D5CDD505-2E9C-101B-9397-08002B2CF9AE}" pid="1099" name="T20.1?item_ext?ТЭ.ВСЕГО">
    <vt:lpwstr>производство тепловой энергии - всего</vt:lpwstr>
  </property>
  <property fmtid="{D5CDD505-2E9C-101B-9397-08002B2CF9AE}" pid="1100" name="T20.1?item_ext?ЭЭ.ВСЕГО">
    <vt:lpwstr>производство электроэнергии - всего</vt:lpwstr>
  </property>
  <property fmtid="{D5CDD505-2E9C-101B-9397-08002B2CF9AE}" pid="1101" name="T9?item_ext?СЦТ">
    <vt:lpwstr>по СЦТ</vt:lpwstr>
  </property>
  <property fmtid="{D5CDD505-2E9C-101B-9397-08002B2CF9AE}" pid="1102" name="T11?item_ext?ВСЕГО">
    <vt:lpwstr>всего</vt:lpwstr>
  </property>
  <property fmtid="{D5CDD505-2E9C-101B-9397-08002B2CF9AE}" pid="1103" name="T11?item_ext?ИТОГО">
    <vt:lpwstr>итого</vt:lpwstr>
  </property>
  <property fmtid="{D5CDD505-2E9C-101B-9397-08002B2CF9AE}" pid="1104" name="T11?item_ext?СЦТ">
    <vt:lpwstr>по СЦТ</vt:lpwstr>
  </property>
  <property fmtid="{D5CDD505-2E9C-101B-9397-08002B2CF9AE}" pid="1105" name="T27?L4.1.1">
    <vt:lpwstr>Ставка на содержание электросетей</vt:lpwstr>
  </property>
  <property fmtid="{D5CDD505-2E9C-101B-9397-08002B2CF9AE}" pid="1106" name="T28.2?L0.2">
    <vt:lpwstr>Прибыль, относимая на производство тепла</vt:lpwstr>
  </property>
  <property fmtid="{D5CDD505-2E9C-101B-9397-08002B2CF9AE}" pid="1107" name="T28.2?L0.3">
    <vt:lpwstr>Полезный отпуск тепла в виде горячей воды и пара всех категорий</vt:lpwstr>
  </property>
  <property fmtid="{D5CDD505-2E9C-101B-9397-08002B2CF9AE}" pid="1108" name="T28.2?L1.1">
    <vt:lpwstr>Относительный удельный расход топлива на тепловую энергию по категориям теплоносителя</vt:lpwstr>
  </property>
  <property fmtid="{D5CDD505-2E9C-101B-9397-08002B2CF9AE}" pid="1109" name="keywords">
    <vt:lpwstr> </vt:lpwstr>
  </property>
  <property fmtid="{D5CDD505-2E9C-101B-9397-08002B2CF9AE}" pid="1110" name="Period">
    <vt:lpwstr>2007</vt:lpwstr>
  </property>
</Properties>
</file>